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175" windowHeight="787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G48" i="1"/>
  <c r="G47"/>
  <c r="E48"/>
  <c r="E47"/>
  <c r="B48"/>
  <c r="B47"/>
  <c r="AB10"/>
  <c r="AC10"/>
  <c r="AD10"/>
  <c r="AE10"/>
  <c r="AF10"/>
  <c r="AB11"/>
  <c r="AC11"/>
  <c r="AD11"/>
  <c r="AE11"/>
  <c r="AF11"/>
  <c r="AB12"/>
  <c r="AC12"/>
  <c r="AD12"/>
  <c r="AE12"/>
  <c r="AF12"/>
  <c r="AA10"/>
  <c r="AA11"/>
  <c r="AA12"/>
  <c r="AF9"/>
  <c r="AE9"/>
  <c r="AD9"/>
  <c r="AC9"/>
  <c r="AB9"/>
  <c r="AA9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W21"/>
  <c r="V21"/>
  <c r="U21"/>
  <c r="T21"/>
  <c r="S21"/>
  <c r="R21"/>
  <c r="U17"/>
  <c r="U16"/>
  <c r="U15"/>
  <c r="U14"/>
  <c r="R17"/>
  <c r="R16"/>
  <c r="R15"/>
  <c r="R14"/>
  <c r="R10"/>
  <c r="S10"/>
  <c r="T10"/>
  <c r="U10"/>
  <c r="V10"/>
  <c r="W10"/>
  <c r="R11"/>
  <c r="S11"/>
  <c r="T11"/>
  <c r="U11"/>
  <c r="V11"/>
  <c r="W11"/>
  <c r="R12"/>
  <c r="S12"/>
  <c r="T12"/>
  <c r="U12"/>
  <c r="V12"/>
  <c r="W12"/>
  <c r="S9"/>
  <c r="T9"/>
  <c r="U9"/>
  <c r="V9"/>
  <c r="W9"/>
  <c r="R9"/>
  <c r="S4"/>
  <c r="T4"/>
  <c r="U4"/>
  <c r="V4"/>
  <c r="W4"/>
  <c r="S5"/>
  <c r="T5"/>
  <c r="U5"/>
  <c r="V5"/>
  <c r="W5"/>
  <c r="R5"/>
  <c r="R4"/>
  <c r="S3"/>
  <c r="T3"/>
  <c r="U3"/>
  <c r="V3"/>
  <c r="W3"/>
  <c r="R3"/>
  <c r="W2"/>
  <c r="S2"/>
  <c r="T2"/>
  <c r="U2"/>
  <c r="V2"/>
  <c r="R2"/>
  <c r="L7"/>
  <c r="M7"/>
  <c r="N7"/>
  <c r="O7"/>
  <c r="K7"/>
  <c r="J7"/>
  <c r="J10"/>
  <c r="K10"/>
  <c r="L10"/>
  <c r="M10"/>
  <c r="N10"/>
  <c r="O10"/>
  <c r="J11"/>
  <c r="K11"/>
  <c r="L11"/>
  <c r="M11"/>
  <c r="N11"/>
  <c r="O11"/>
  <c r="J12"/>
  <c r="K12"/>
  <c r="L12"/>
  <c r="M12"/>
  <c r="N12"/>
  <c r="O12"/>
  <c r="K9"/>
  <c r="L9"/>
  <c r="M9"/>
  <c r="N9"/>
  <c r="O9"/>
  <c r="J9"/>
  <c r="K5"/>
  <c r="L5"/>
  <c r="M5"/>
  <c r="N5"/>
  <c r="O5"/>
  <c r="K4"/>
  <c r="L4"/>
  <c r="M4"/>
  <c r="N4"/>
  <c r="O4"/>
  <c r="K3"/>
  <c r="L3"/>
  <c r="M3"/>
  <c r="N3"/>
  <c r="O3"/>
  <c r="J5"/>
  <c r="J4"/>
  <c r="J3"/>
  <c r="O2"/>
  <c r="L2"/>
  <c r="M2"/>
  <c r="N2"/>
  <c r="K2"/>
  <c r="J2"/>
  <c r="C39"/>
  <c r="D39"/>
  <c r="E39"/>
  <c r="F39"/>
  <c r="G39"/>
  <c r="B39"/>
  <c r="C38"/>
  <c r="D38"/>
  <c r="E38"/>
  <c r="F38"/>
  <c r="G38"/>
  <c r="B38"/>
  <c r="C37"/>
  <c r="D37"/>
  <c r="E37"/>
  <c r="F37"/>
  <c r="G37"/>
  <c r="B37"/>
  <c r="C36"/>
  <c r="D36"/>
  <c r="E36"/>
  <c r="F36"/>
  <c r="G36"/>
  <c r="B36"/>
</calcChain>
</file>

<file path=xl/sharedStrings.xml><?xml version="1.0" encoding="utf-8"?>
<sst xmlns="http://schemas.openxmlformats.org/spreadsheetml/2006/main" count="88" uniqueCount="57">
  <si>
    <t>Υδρολ. έτος</t>
  </si>
  <si>
    <t>1 h</t>
  </si>
  <si>
    <t>2 h</t>
  </si>
  <si>
    <t>6 h</t>
  </si>
  <si>
    <t>12 h</t>
  </si>
  <si>
    <t>24 h</t>
  </si>
  <si>
    <t>48 h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</si>
  <si>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</si>
  <si>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</si>
  <si>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</si>
  <si>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</si>
  <si>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</si>
  <si>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</si>
  <si>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</si>
  <si>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</si>
  <si>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</si>
  <si>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</si>
  <si>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</si>
  <si>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</si>
  <si>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</si>
  <si>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</si>
  <si>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</si>
  <si>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</si>
  <si>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</si>
  <si>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</si>
  <si>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</si>
  <si>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</si>
  <si>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</si>
  <si>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</si>
  <si>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</si>
  <si>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</si>
  <si>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</si>
  <si>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</si>
  <si>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</si>
  <si>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</si>
  <si>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</si>
  <si>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</si>
  <si>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</si>
  <si>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</si>
  <si>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</si>
  <si>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Μέση τιμή</t>
  </si>
  <si>
    <t>Τυπ. Αποκλ.</t>
  </si>
  <si>
    <t>a</t>
  </si>
  <si>
    <t>u</t>
  </si>
  <si>
    <t>T</t>
  </si>
  <si>
    <t>ln(1)</t>
  </si>
  <si>
    <t>ln(2)</t>
  </si>
  <si>
    <t>ln(6)</t>
  </si>
  <si>
    <t>ln(12)</t>
  </si>
  <si>
    <t>ln(24)</t>
  </si>
  <si>
    <t>ln(48)</t>
  </si>
  <si>
    <t>i</t>
  </si>
  <si>
    <t>ln(i)</t>
  </si>
  <si>
    <t>c=</t>
  </si>
  <si>
    <t>t=</t>
  </si>
  <si>
    <t>t=20</t>
  </si>
  <si>
    <t>t=50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</si>
</sst>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/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5</c:v>
          </c:tx>
          <c:spPr>
            <a:ln w="22225"/>
          </c:spPr>
          <c:marker>
            <c:symbol val="diamond"/>
            <c:size val="5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c:spPr>
          </c:marker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Φύλλο1!$J$2:$O$2</c:f>
              <c:numCache>
                <c:formatCode>0.00</c:formatCode>
                <c:ptCount val="6"/>
                <c:pt idx="0">
                  <c:v>18.253003545455833</c:v>
                </c:pt>
                <c:pt idx="1">
                  <c:v>24.403102199694104</c:v>
                </c:pt>
                <c:pt idx="2">
                  <c:v>41.426630491383214</c:v>
                </c:pt>
                <c:pt idx="3">
                  <c:v>51.02964815642251</c:v>
                </c:pt>
                <c:pt idx="4">
                  <c:v>60.658652062624725</c:v>
                </c:pt>
                <c:pt idx="5">
                  <c:v>63.745671916970693</c:v>
                </c:pt>
              </c:numCache>
            </c:numRef>
          </c:yVal>
        </c:ser>
        <c:ser>
          <c:idx val="1"/>
          <c:order val="1"/>
          <c:tx>
            <c:v>20</c:v>
          </c:tx>
          <c:spPr>
            <a:ln w="22225"/>
          </c:spPr>
          <c:marker>
            <c:symbol val="square"/>
            <c:size val="5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c:spPr>
          </c:marker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Φύλλο1!$J$3:$O$3</c:f>
              <c:numCache>
                <c:formatCode>0.00</c:formatCode>
                <c:ptCount val="6"/>
                <c:pt idx="0">
                  <c:v>27.069310899741424</c:v>
                </c:pt>
                <c:pt idx="1">
                  <c:v>35.418223919276976</c:v>
                </c:pt>
                <c:pt idx="2">
                  <c:v>61.114570832728461</c:v>
                </c:pt>
                <c:pt idx="3">
                  <c:v>74.661153327436963</c:v>
                </c:pt>
                <c:pt idx="4">
                  <c:v>88.738498329708776</c:v>
                </c:pt>
                <c:pt idx="5">
                  <c:v>93.489433740766941</c:v>
                </c:pt>
              </c:numCache>
            </c:numRef>
          </c:yVal>
        </c:ser>
        <c:ser>
          <c:idx val="2"/>
          <c:order val="2"/>
          <c:tx>
            <c:v>50</c:v>
          </c:tx>
          <c:spPr>
            <a:ln w="22225"/>
          </c:spPr>
          <c:marker>
            <c:symbol val="triangle"/>
            <c:size val="5"/>
          </c:marker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Φύλλο1!$J$4:$O$4</c:f>
              <c:numCache>
                <c:formatCode>0.00</c:formatCode>
                <c:ptCount val="6"/>
                <c:pt idx="0">
                  <c:v>32.656460613718899</c:v>
                </c:pt>
                <c:pt idx="1">
                  <c:v>42.398826079781117</c:v>
                </c:pt>
                <c:pt idx="2">
                  <c:v>73.591389735086963</c:v>
                </c:pt>
                <c:pt idx="3">
                  <c:v>89.637123657340425</c:v>
                </c:pt>
                <c:pt idx="4">
                  <c:v>106.53351144973209</c:v>
                </c:pt>
                <c:pt idx="5">
                  <c:v>112.33891841596444</c:v>
                </c:pt>
              </c:numCache>
            </c:numRef>
          </c:yVal>
        </c:ser>
        <c:ser>
          <c:idx val="3"/>
          <c:order val="3"/>
          <c:tx>
            <c:v>100</c:v>
          </c:tx>
          <c:spPr>
            <a:ln w="22225"/>
          </c:spPr>
          <c:marker>
            <c:symbol val="x"/>
            <c:size val="5"/>
          </c:marker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Φύλλο1!$J$5:$O$5</c:f>
              <c:numCache>
                <c:formatCode>0.00</c:formatCode>
                <c:ptCount val="6"/>
                <c:pt idx="0">
                  <c:v>36.843243093485825</c:v>
                </c:pt>
                <c:pt idx="1">
                  <c:v>47.629805079807909</c:v>
                </c:pt>
                <c:pt idx="2">
                  <c:v>82.941009748478635</c:v>
                </c:pt>
                <c:pt idx="3">
                  <c:v>100.85950598188927</c:v>
                </c:pt>
                <c:pt idx="4">
                  <c:v>119.86836964616604</c:v>
                </c:pt>
                <c:pt idx="5">
                  <c:v>126.46395465641451</c:v>
                </c:pt>
              </c:numCache>
            </c:numRef>
          </c:yVal>
        </c:ser>
        <c:axId val="72727168"/>
        <c:axId val="73208192"/>
      </c:scatterChart>
      <c:valAx>
        <c:axId val="72727168"/>
        <c:scaling>
          <c:orientation val="minMax"/>
        </c:scaling>
        <c:axPos val="b"/>
        <c:numFmt formatCode="General" sourceLinked="1"/>
        <c:tickLblPos val="nextTo"/>
        <c:crossAx val="73208192"/>
        <c:crosses val="autoZero"/>
        <c:crossBetween val="midCat"/>
      </c:valAx>
      <c:valAx>
        <c:axId val="73208192"/>
        <c:scaling>
          <c:orientation val="minMax"/>
        </c:scaling>
        <c:axPos val="l"/>
        <c:majorGridlines/>
        <c:numFmt formatCode="0.00" sourceLinked="1"/>
        <c:tickLblPos val="nextTo"/>
        <c:crossAx val="72727168"/>
        <c:crosses val="autoZero"/>
        <c:crossBetween val="midCat"/>
      </c:valAx>
      <c:spPr>
        <a:ln>
          <a:solidFill>
            <a:schemeClr val="accent1"/>
          </a:solidFill>
        </a:ln>
      </c:spPr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20</c:v>
          </c:tx>
          <c:spPr>
            <a:ln w="22225"/>
          </c:spPr>
          <c:marker>
            <c:symbol val="diamond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Φύλλο1!$J$10:$O$10</c:f>
              <c:numCache>
                <c:formatCode>0.00</c:formatCode>
                <c:ptCount val="6"/>
                <c:pt idx="0">
                  <c:v>3.2984006470680396</c:v>
                </c:pt>
                <c:pt idx="1">
                  <c:v>3.5672264876552546</c:v>
                </c:pt>
                <c:pt idx="2">
                  <c:v>4.1127503129142724</c:v>
                </c:pt>
                <c:pt idx="3">
                  <c:v>4.3129599210959864</c:v>
                </c:pt>
                <c:pt idx="4">
                  <c:v>4.4856938236722295</c:v>
                </c:pt>
                <c:pt idx="5">
                  <c:v>4.5378484217886026</c:v>
                </c:pt>
              </c:numCache>
            </c:numRef>
          </c:yVal>
        </c:ser>
        <c:ser>
          <c:idx val="1"/>
          <c:order val="1"/>
          <c:tx>
            <c:v>5</c:v>
          </c:tx>
          <c:spPr>
            <a:ln w="22225"/>
          </c:spPr>
          <c:marker>
            <c:symbol val="diamond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Φύλλο1!$J$9:$O$9</c:f>
              <c:numCache>
                <c:formatCode>0.00</c:formatCode>
                <c:ptCount val="6"/>
                <c:pt idx="0">
                  <c:v>2.9043296443202511</c:v>
                </c:pt>
                <c:pt idx="1">
                  <c:v>3.1947102635493621</c:v>
                </c:pt>
                <c:pt idx="2">
                  <c:v>3.7239239226197096</c:v>
                </c:pt>
                <c:pt idx="3">
                  <c:v>3.9324068002142214</c:v>
                </c:pt>
                <c:pt idx="4">
                  <c:v>4.105262280823708</c:v>
                </c:pt>
                <c:pt idx="5">
                  <c:v>4.1549012902353049</c:v>
                </c:pt>
              </c:numCache>
            </c:numRef>
          </c:yVal>
        </c:ser>
        <c:ser>
          <c:idx val="2"/>
          <c:order val="2"/>
          <c:tx>
            <c:v>50</c:v>
          </c:tx>
          <c:spPr>
            <a:ln w="22225"/>
          </c:spPr>
          <c:marker>
            <c:symbol val="triangle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Φύλλο1!$J$11:$O$11</c:f>
              <c:numCache>
                <c:formatCode>0.00</c:formatCode>
                <c:ptCount val="6"/>
                <c:pt idx="0">
                  <c:v>3.4860427109937029</c:v>
                </c:pt>
                <c:pt idx="1">
                  <c:v>3.7471206750570105</c:v>
                </c:pt>
                <c:pt idx="2">
                  <c:v>4.2985280315962688</c:v>
                </c:pt>
                <c:pt idx="3">
                  <c:v>4.495769560704165</c:v>
                </c:pt>
                <c:pt idx="4">
                  <c:v>4.6684595971537641</c:v>
                </c:pt>
                <c:pt idx="5">
                  <c:v>4.7215203592847903</c:v>
                </c:pt>
              </c:numCache>
            </c:numRef>
          </c:yVal>
        </c:ser>
        <c:ser>
          <c:idx val="3"/>
          <c:order val="3"/>
          <c:tx>
            <c:v>100</c:v>
          </c:tx>
          <c:spPr>
            <a:ln w="22225"/>
          </c:spPr>
          <c:marker>
            <c:symbol val="x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Φύλλο1!$J$12:$O$12</c:f>
              <c:numCache>
                <c:formatCode>0.00</c:formatCode>
                <c:ptCount val="6"/>
                <c:pt idx="0">
                  <c:v>3.6066722393661084</c:v>
                </c:pt>
                <c:pt idx="1">
                  <c:v>3.8634587224216093</c:v>
                </c:pt>
                <c:pt idx="2">
                  <c:v>4.4181296291892522</c:v>
                </c:pt>
                <c:pt idx="3">
                  <c:v>4.6137285185787738</c:v>
                </c:pt>
                <c:pt idx="4">
                  <c:v>4.7863942211101298</c:v>
                </c:pt>
                <c:pt idx="5">
                  <c:v>4.8399573241359297</c:v>
                </c:pt>
              </c:numCache>
            </c:numRef>
          </c:yVal>
        </c:ser>
        <c:axId val="73234304"/>
        <c:axId val="73235840"/>
      </c:scatterChart>
      <c:valAx>
        <c:axId val="73234304"/>
        <c:scaling>
          <c:orientation val="minMax"/>
        </c:scaling>
        <c:axPos val="b"/>
        <c:numFmt formatCode="General" sourceLinked="1"/>
        <c:tickLblPos val="nextTo"/>
        <c:crossAx val="73235840"/>
        <c:crosses val="autoZero"/>
        <c:crossBetween val="midCat"/>
      </c:valAx>
      <c:valAx>
        <c:axId val="73235840"/>
        <c:scaling>
          <c:orientation val="minMax"/>
        </c:scaling>
        <c:axPos val="l"/>
        <c:majorGridlines/>
        <c:numFmt formatCode="0.00" sourceLinked="1"/>
        <c:tickLblPos val="nextTo"/>
        <c:crossAx val="73234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5</c:v>
          </c:tx>
          <c:spPr>
            <a:ln w="22225"/>
          </c:spPr>
          <c:marker>
            <c:symbol val="diamond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Φύλλο1!$R$21:$W$21</c:f>
              <c:numCache>
                <c:formatCode>0.000</c:formatCode>
                <c:ptCount val="6"/>
                <c:pt idx="0">
                  <c:v>2.9898438893560155</c:v>
                </c:pt>
                <c:pt idx="1">
                  <c:v>2.5317893344501741</c:v>
                </c:pt>
                <c:pt idx="2">
                  <c:v>1.8057900416398951</c:v>
                </c:pt>
                <c:pt idx="3">
                  <c:v>1.3477354867340536</c:v>
                </c:pt>
                <c:pt idx="4">
                  <c:v>0.88968093182821173</c:v>
                </c:pt>
                <c:pt idx="5">
                  <c:v>0.43162637692237027</c:v>
                </c:pt>
              </c:numCache>
            </c:numRef>
          </c:yVal>
        </c:ser>
        <c:ser>
          <c:idx val="1"/>
          <c:order val="1"/>
          <c:tx>
            <c:v>20</c:v>
          </c:tx>
          <c:spPr>
            <a:ln w="22225"/>
          </c:spPr>
          <c:marker>
            <c:symbol val="square"/>
            <c:size val="5"/>
            <c:spPr>
              <a:solidFill>
                <a:schemeClr val="accent1"/>
              </a:solidFill>
            </c:spPr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Φύλλο1!$R$22:$W$22</c:f>
              <c:numCache>
                <c:formatCode>0.000</c:formatCode>
                <c:ptCount val="6"/>
                <c:pt idx="0">
                  <c:v>3.3756412894747818</c:v>
                </c:pt>
                <c:pt idx="1">
                  <c:v>2.9166963584539101</c:v>
                </c:pt>
                <c:pt idx="2">
                  <c:v>2.1892858528897712</c:v>
                </c:pt>
                <c:pt idx="3">
                  <c:v>1.7303409218688992</c:v>
                </c:pt>
                <c:pt idx="4">
                  <c:v>1.2713959908480277</c:v>
                </c:pt>
                <c:pt idx="5">
                  <c:v>0.81245105982715593</c:v>
                </c:pt>
              </c:numCache>
            </c:numRef>
          </c:yVal>
        </c:ser>
        <c:ser>
          <c:idx val="2"/>
          <c:order val="2"/>
          <c:tx>
            <c:v>50</c:v>
          </c:tx>
          <c:spPr>
            <a:ln w="22225"/>
          </c:spPr>
          <c:marker>
            <c:symbol val="triangle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Φύλλο1!$R$23:$W$23</c:f>
              <c:numCache>
                <c:formatCode>0.000</c:formatCode>
                <c:ptCount val="6"/>
                <c:pt idx="0">
                  <c:v>3.5603094136541267</c:v>
                </c:pt>
                <c:pt idx="1">
                  <c:v>3.1010503262547489</c:v>
                </c:pt>
                <c:pt idx="2">
                  <c:v>2.3731418946113143</c:v>
                </c:pt>
                <c:pt idx="3">
                  <c:v>1.9138828072119365</c:v>
                </c:pt>
                <c:pt idx="4">
                  <c:v>1.4546237198125582</c:v>
                </c:pt>
                <c:pt idx="5">
                  <c:v>0.99536463241318041</c:v>
                </c:pt>
              </c:numCache>
            </c:numRef>
          </c:yVal>
        </c:ser>
        <c:ser>
          <c:idx val="3"/>
          <c:order val="3"/>
          <c:tx>
            <c:v>100</c:v>
          </c:tx>
          <c:spPr>
            <a:ln w="22225"/>
          </c:spPr>
          <c:marker>
            <c:symbol val="x"/>
            <c:size val="5"/>
          </c:marker>
          <c:xVal>
            <c:numRef>
              <c:f>Φύλλο1!$J$7:$O$7</c:f>
              <c:numCache>
                <c:formatCode>0.000</c:formatCode>
                <c:ptCount val="6"/>
                <c:pt idx="0" formatCode="General">
                  <c:v>0</c:v>
                </c:pt>
                <c:pt idx="1">
                  <c:v>0.69314718055994529</c:v>
                </c:pt>
                <c:pt idx="2">
                  <c:v>1.791759469228055</c:v>
                </c:pt>
                <c:pt idx="3">
                  <c:v>2.4849066497880004</c:v>
                </c:pt>
                <c:pt idx="4">
                  <c:v>3.1780538303479458</c:v>
                </c:pt>
                <c:pt idx="5">
                  <c:v>3.8712010109078911</c:v>
                </c:pt>
              </c:numCache>
            </c:numRef>
          </c:xVal>
          <c:yVal>
            <c:numRef>
              <c:f>Φύλλο1!$R$24:$W$24</c:f>
              <c:numCache>
                <c:formatCode>0.000</c:formatCode>
                <c:ptCount val="6"/>
                <c:pt idx="0">
                  <c:v>3.6792916998096858</c:v>
                </c:pt>
                <c:pt idx="1">
                  <c:v>3.2198599467343789</c:v>
                </c:pt>
                <c:pt idx="2">
                  <c:v>2.4916778464694351</c:v>
                </c:pt>
                <c:pt idx="3">
                  <c:v>2.0322460933941282</c:v>
                </c:pt>
                <c:pt idx="4">
                  <c:v>1.5728143403188213</c:v>
                </c:pt>
                <c:pt idx="5">
                  <c:v>1.1133825872435139</c:v>
                </c:pt>
              </c:numCache>
            </c:numRef>
          </c:yVal>
        </c:ser>
        <c:axId val="73467008"/>
        <c:axId val="73468544"/>
      </c:scatterChart>
      <c:valAx>
        <c:axId val="73467008"/>
        <c:scaling>
          <c:orientation val="minMax"/>
        </c:scaling>
        <c:axPos val="b"/>
        <c:minorGridlines/>
        <c:numFmt formatCode="General" sourceLinked="1"/>
        <c:tickLblPos val="nextTo"/>
        <c:crossAx val="73468544"/>
        <c:crosses val="autoZero"/>
        <c:crossBetween val="midCat"/>
      </c:valAx>
      <c:valAx>
        <c:axId val="73468544"/>
        <c:scaling>
          <c:orientation val="minMax"/>
        </c:scaling>
        <c:axPos val="l"/>
        <c:majorGridlines/>
        <c:numFmt formatCode="0.000" sourceLinked="1"/>
        <c:tickLblPos val="nextTo"/>
        <c:crossAx val="734670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0.12763628204526128"/>
          <c:y val="5.1400554097404488E-2"/>
          <c:w val="0.76828958010467374"/>
          <c:h val="0.79822506561679785"/>
        </c:manualLayout>
      </c:layout>
      <c:scatterChart>
        <c:scatterStyle val="lineMarker"/>
        <c:ser>
          <c:idx val="0"/>
          <c:order val="0"/>
          <c:tx>
            <c:v>5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trendlineType val="power"/>
          </c:trendline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Φύλλο1!$AA$9:$AF$9</c:f>
              <c:numCache>
                <c:formatCode>0.000</c:formatCode>
                <c:ptCount val="6"/>
                <c:pt idx="0">
                  <c:v>19.88257836716463</c:v>
                </c:pt>
                <c:pt idx="1">
                  <c:v>12.565820330663421</c:v>
                </c:pt>
                <c:pt idx="2">
                  <c:v>6.0720672819806767</c:v>
                </c:pt>
                <c:pt idx="3">
                  <c:v>3.8375559292187429</c:v>
                </c:pt>
                <c:pt idx="4">
                  <c:v>2.4253412925092155</c:v>
                </c:pt>
                <c:pt idx="5">
                  <c:v>1.5328194542685918</c:v>
                </c:pt>
              </c:numCache>
            </c:numRef>
          </c:yVal>
        </c:ser>
        <c:ser>
          <c:idx val="1"/>
          <c:order val="1"/>
          <c:tx>
            <c:v>20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trendlineType val="power"/>
          </c:trendline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Φύλλο1!$AA$10:$AF$10</c:f>
              <c:numCache>
                <c:formatCode>0.000</c:formatCode>
                <c:ptCount val="6"/>
                <c:pt idx="0">
                  <c:v>29.24303101739201</c:v>
                </c:pt>
                <c:pt idx="1">
                  <c:v>18.481640907067518</c:v>
                </c:pt>
                <c:pt idx="2">
                  <c:v>8.9307155534664187</c:v>
                </c:pt>
                <c:pt idx="3">
                  <c:v>5.6442260654911118</c:v>
                </c:pt>
                <c:pt idx="4">
                  <c:v>3.56715961757443</c:v>
                </c:pt>
                <c:pt idx="5">
                  <c:v>2.2544504046449045</c:v>
                </c:pt>
              </c:numCache>
            </c:numRef>
          </c:yVal>
        </c:ser>
        <c:ser>
          <c:idx val="2"/>
          <c:order val="2"/>
          <c:tx>
            <c:v>50</c:v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trendlineType val="power"/>
          </c:trendline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Φύλλο1!$AA$11:$AF$11</c:f>
              <c:numCache>
                <c:formatCode>0.000</c:formatCode>
                <c:ptCount val="6"/>
                <c:pt idx="0">
                  <c:v>35.17407880180582</c:v>
                </c:pt>
                <c:pt idx="1">
                  <c:v>22.230072295352873</c:v>
                </c:pt>
                <c:pt idx="2">
                  <c:v>10.742036023807351</c:v>
                </c:pt>
                <c:pt idx="3">
                  <c:v>6.7889834088920784</c:v>
                </c:pt>
                <c:pt idx="4">
                  <c:v>4.2906480320921432</c:v>
                </c:pt>
                <c:pt idx="5">
                  <c:v>2.711696203467453</c:v>
                </c:pt>
              </c:numCache>
            </c:numRef>
          </c:yVal>
        </c:ser>
        <c:ser>
          <c:idx val="3"/>
          <c:order val="3"/>
          <c:tx>
            <c:v>100</c:v>
          </c:tx>
          <c:spPr>
            <a:ln w="28575">
              <a:noFill/>
            </a:ln>
          </c:spPr>
          <c:marker>
            <c:symbol val="x"/>
            <c:size val="5"/>
          </c:marker>
          <c:trendline>
            <c:trendlineType val="power"/>
          </c:trendline>
          <c:xVal>
            <c:numRef>
              <c:f>Φύλλο1!$J$6:$O$6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</c:numCache>
            </c:numRef>
          </c:xVal>
          <c:yVal>
            <c:numRef>
              <c:f>Φύλλο1!$AA$12:$AF$12</c:f>
              <c:numCache>
                <c:formatCode>0.000</c:formatCode>
                <c:ptCount val="6"/>
                <c:pt idx="0">
                  <c:v>39.618322466841164</c:v>
                </c:pt>
                <c:pt idx="1">
                  <c:v>25.03884117679484</c:v>
                </c:pt>
                <c:pt idx="2">
                  <c:v>12.099291911513394</c:v>
                </c:pt>
                <c:pt idx="3">
                  <c:v>7.6467712326189545</c:v>
                </c:pt>
                <c:pt idx="4">
                  <c:v>4.8327712655950741</c:v>
                </c:pt>
                <c:pt idx="5">
                  <c:v>3.0543189269129325</c:v>
                </c:pt>
              </c:numCache>
            </c:numRef>
          </c:yVal>
        </c:ser>
        <c:axId val="73515008"/>
        <c:axId val="73516544"/>
      </c:scatterChart>
      <c:valAx>
        <c:axId val="73515008"/>
        <c:scaling>
          <c:orientation val="minMax"/>
        </c:scaling>
        <c:axPos val="b"/>
        <c:minorGridlines/>
        <c:numFmt formatCode="General" sourceLinked="1"/>
        <c:tickLblPos val="nextTo"/>
        <c:crossAx val="73516544"/>
        <c:crosses val="autoZero"/>
        <c:crossBetween val="midCat"/>
      </c:valAx>
      <c:valAx>
        <c:axId val="73516544"/>
        <c:scaling>
          <c:orientation val="minMax"/>
        </c:scaling>
        <c:axPos val="l"/>
        <c:majorGridlines/>
        <c:numFmt formatCode="0.000" sourceLinked="1"/>
        <c:tickLblPos val="nextTo"/>
        <c:crossAx val="73515008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13</xdr:row>
      <xdr:rowOff>85725</xdr:rowOff>
    </xdr:from>
    <xdr:to>
      <xdr:col>15</xdr:col>
      <xdr:colOff>342900</xdr:colOff>
      <xdr:row>27</xdr:row>
      <xdr:rowOff>28575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28</xdr:row>
      <xdr:rowOff>28575</xdr:rowOff>
    </xdr:from>
    <xdr:to>
      <xdr:col>15</xdr:col>
      <xdr:colOff>19050</xdr:colOff>
      <xdr:row>42</xdr:row>
      <xdr:rowOff>38100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495300</xdr:colOff>
      <xdr:row>29</xdr:row>
      <xdr:rowOff>28575</xdr:rowOff>
    </xdr:from>
    <xdr:to>
      <xdr:col>24</xdr:col>
      <xdr:colOff>114300</xdr:colOff>
      <xdr:row>43</xdr:row>
      <xdr:rowOff>47625</xdr:rowOff>
    </xdr:to>
    <xdr:graphicFrame macro="">
      <xdr:nvGraphicFramePr>
        <xdr:cNvPr id="4" name="3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114300</xdr:colOff>
      <xdr:row>13</xdr:row>
      <xdr:rowOff>85725</xdr:rowOff>
    </xdr:from>
    <xdr:to>
      <xdr:col>33</xdr:col>
      <xdr:colOff>28575</xdr:colOff>
      <xdr:row>27</xdr:row>
      <xdr:rowOff>28575</xdr:rowOff>
    </xdr:to>
    <xdr:graphicFrame macro="">
      <xdr:nvGraphicFramePr>
        <xdr:cNvPr id="6" name="5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46"/>
  <sheetViews>
    <sheetView tabSelected="1" topLeftCell="S1" workbookViewId="0">
      <selection activeCell="Z12" sqref="Z8:AF12"/>
    </sheetView>
  </sheetViews>
  <sheetFormatPr defaultRowHeight="15"/>
  <cols>
    <col min="1" max="1" width="12.5703125" customWidth="1"/>
    <col min="2" max="7" width="10.5703125" bestFit="1" customWidth="1"/>
    <col min="11" max="15" width="10.5703125" bestFit="1" customWidth="1"/>
    <col min="21" max="21" width="10.28515625" bestFit="1" customWidth="1"/>
  </cols>
  <sheetData>
    <row r="1" spans="1:32" ht="16.5" thickTop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1"/>
      <c r="I1" s="17" t="s">
        <v>44</v>
      </c>
      <c r="J1" s="18" t="s">
        <v>1</v>
      </c>
      <c r="K1" s="18" t="s">
        <v>2</v>
      </c>
      <c r="L1" s="18" t="s">
        <v>3</v>
      </c>
      <c r="M1" s="18" t="s">
        <v>4</v>
      </c>
      <c r="N1" s="18" t="s">
        <v>5</v>
      </c>
      <c r="O1" s="18" t="s">
        <v>6</v>
      </c>
      <c r="P1" s="11"/>
      <c r="Q1" s="19" t="s">
        <v>51</v>
      </c>
      <c r="R1" s="18" t="s">
        <v>1</v>
      </c>
      <c r="S1" s="18" t="s">
        <v>2</v>
      </c>
      <c r="T1" s="18" t="s">
        <v>3</v>
      </c>
      <c r="U1" s="18" t="s">
        <v>4</v>
      </c>
      <c r="V1" s="18" t="s">
        <v>5</v>
      </c>
      <c r="W1" s="18" t="s">
        <v>6</v>
      </c>
      <c r="X1" s="12"/>
    </row>
    <row r="2" spans="1:32" ht="16.5" thickTop="1" thickBot="1">
      <c r="A2" s="4" t="s">
        <v>7</v>
      </c>
      <c r="B2" s="7">
        <v>2.8</v>
      </c>
      <c r="C2" s="7">
        <v>4.7</v>
      </c>
      <c r="D2" s="7">
        <v>6.9</v>
      </c>
      <c r="E2" s="7">
        <v>7.3</v>
      </c>
      <c r="F2" s="7">
        <v>10.199999999999999</v>
      </c>
      <c r="G2" s="8">
        <v>10.199999999999999</v>
      </c>
      <c r="H2" s="11"/>
      <c r="I2" s="17">
        <v>5</v>
      </c>
      <c r="J2" s="15">
        <f>B36+B37*(-0.45-0.78*LN(LN($I$2)-LN(-1+$I$2)))</f>
        <v>18.253003545455833</v>
      </c>
      <c r="K2" s="15">
        <f>C36+C37*(-0.45-0.78*LN(LN($I$2)-LN(-1+$I$2)))</f>
        <v>24.403102199694104</v>
      </c>
      <c r="L2" s="15">
        <f t="shared" ref="L2:O2" si="0">D36+D37*(-0.45-0.78*LN(LN($I$2)-LN(-1+$I$2)))</f>
        <v>41.426630491383214</v>
      </c>
      <c r="M2" s="15">
        <f t="shared" si="0"/>
        <v>51.02964815642251</v>
      </c>
      <c r="N2" s="15">
        <f t="shared" si="0"/>
        <v>60.658652062624725</v>
      </c>
      <c r="O2" s="15">
        <f t="shared" si="0"/>
        <v>63.745671916970693</v>
      </c>
      <c r="P2" s="11"/>
      <c r="Q2" s="17">
        <v>5</v>
      </c>
      <c r="R2" s="22">
        <f>J2/J6</f>
        <v>18.253003545455833</v>
      </c>
      <c r="S2" s="22">
        <f t="shared" ref="S2:V2" si="1">K2/K6</f>
        <v>12.201551099847052</v>
      </c>
      <c r="T2" s="22">
        <f t="shared" si="1"/>
        <v>6.904438415230536</v>
      </c>
      <c r="U2" s="22">
        <f t="shared" si="1"/>
        <v>4.2524706797018759</v>
      </c>
      <c r="V2" s="22">
        <f t="shared" si="1"/>
        <v>2.5274438359426967</v>
      </c>
      <c r="W2" s="22">
        <f>O2/O6</f>
        <v>1.3280348316035562</v>
      </c>
      <c r="X2" s="12"/>
    </row>
    <row r="3" spans="1:32" ht="15.75" thickBot="1">
      <c r="A3" s="4" t="s">
        <v>8</v>
      </c>
      <c r="B3" s="7">
        <v>13.1</v>
      </c>
      <c r="C3" s="7">
        <v>23.4</v>
      </c>
      <c r="D3" s="7">
        <v>35.6</v>
      </c>
      <c r="E3" s="7">
        <v>41.9</v>
      </c>
      <c r="F3" s="7">
        <v>41.9</v>
      </c>
      <c r="G3" s="8">
        <v>41.9</v>
      </c>
      <c r="H3" s="11"/>
      <c r="I3" s="17">
        <v>20</v>
      </c>
      <c r="J3" s="15">
        <f>B36+B37*(-0.45-0.78*LN(LN($I$3)-LN(-1+$I$3)))</f>
        <v>27.069310899741424</v>
      </c>
      <c r="K3" s="15">
        <f t="shared" ref="K3:O3" si="2">C36+C37*(-0.45-0.78*LN(LN($I$3)-LN(-1+$I$3)))</f>
        <v>35.418223919276976</v>
      </c>
      <c r="L3" s="15">
        <f t="shared" si="2"/>
        <v>61.114570832728461</v>
      </c>
      <c r="M3" s="15">
        <f t="shared" si="2"/>
        <v>74.661153327436963</v>
      </c>
      <c r="N3" s="15">
        <f t="shared" si="2"/>
        <v>88.738498329708776</v>
      </c>
      <c r="O3" s="15">
        <f t="shared" si="2"/>
        <v>93.489433740766941</v>
      </c>
      <c r="P3" s="11"/>
      <c r="Q3" s="17">
        <v>20</v>
      </c>
      <c r="R3" s="22">
        <f>J3/J6</f>
        <v>27.069310899741424</v>
      </c>
      <c r="S3" s="22">
        <f t="shared" ref="S3:W3" si="3">K3/K6</f>
        <v>17.709111959638488</v>
      </c>
      <c r="T3" s="22">
        <f t="shared" si="3"/>
        <v>10.185761805454744</v>
      </c>
      <c r="U3" s="22">
        <f t="shared" si="3"/>
        <v>6.2217627772864139</v>
      </c>
      <c r="V3" s="22">
        <f t="shared" si="3"/>
        <v>3.6974374304045323</v>
      </c>
      <c r="W3" s="22">
        <f t="shared" si="3"/>
        <v>1.9476965362659779</v>
      </c>
      <c r="X3" s="12"/>
    </row>
    <row r="4" spans="1:32" ht="15.75" thickBot="1">
      <c r="A4" s="4" t="s">
        <v>9</v>
      </c>
      <c r="B4" s="7">
        <v>1.8</v>
      </c>
      <c r="C4" s="7">
        <v>2.2999999999999998</v>
      </c>
      <c r="D4" s="7">
        <v>4.5999999999999996</v>
      </c>
      <c r="E4" s="7">
        <v>4.8</v>
      </c>
      <c r="F4" s="7">
        <v>4.8</v>
      </c>
      <c r="G4" s="8">
        <v>4.8</v>
      </c>
      <c r="H4" s="11"/>
      <c r="I4" s="20">
        <v>50</v>
      </c>
      <c r="J4" s="15">
        <f>B36+B37*(-0.45-0.78*LN(LN($I$4)-LN(-1+$I$4)))</f>
        <v>32.656460613718899</v>
      </c>
      <c r="K4" s="15">
        <f t="shared" ref="K4:O4" si="4">C36+C37*(-0.45-0.78*LN(LN($I$4)-LN(-1+$I$4)))</f>
        <v>42.398826079781117</v>
      </c>
      <c r="L4" s="15">
        <f t="shared" si="4"/>
        <v>73.591389735086963</v>
      </c>
      <c r="M4" s="15">
        <f t="shared" si="4"/>
        <v>89.637123657340425</v>
      </c>
      <c r="N4" s="15">
        <f t="shared" si="4"/>
        <v>106.53351144973209</v>
      </c>
      <c r="O4" s="15">
        <f t="shared" si="4"/>
        <v>112.33891841596444</v>
      </c>
      <c r="P4" s="11"/>
      <c r="Q4" s="20">
        <v>50</v>
      </c>
      <c r="R4" s="22">
        <f>J4/J6</f>
        <v>32.656460613718899</v>
      </c>
      <c r="S4" s="22">
        <f t="shared" ref="S4:W4" si="5">K4/K6</f>
        <v>21.199413039890558</v>
      </c>
      <c r="T4" s="22">
        <f t="shared" si="5"/>
        <v>12.265231622514493</v>
      </c>
      <c r="U4" s="22">
        <f t="shared" si="5"/>
        <v>7.4697603047783687</v>
      </c>
      <c r="V4" s="22">
        <f t="shared" si="5"/>
        <v>4.4388963104055037</v>
      </c>
      <c r="W4" s="22">
        <f t="shared" si="5"/>
        <v>2.3403941336659257</v>
      </c>
      <c r="X4" s="12"/>
    </row>
    <row r="5" spans="1:32" ht="15.75" thickBot="1">
      <c r="A5" s="4" t="s">
        <v>10</v>
      </c>
      <c r="B5" s="7">
        <v>8.9</v>
      </c>
      <c r="C5" s="7">
        <v>12.8</v>
      </c>
      <c r="D5" s="7">
        <v>20.399999999999999</v>
      </c>
      <c r="E5" s="7">
        <v>30</v>
      </c>
      <c r="F5" s="7">
        <v>30</v>
      </c>
      <c r="G5" s="8">
        <v>30</v>
      </c>
      <c r="H5" s="11"/>
      <c r="I5" s="17">
        <v>100</v>
      </c>
      <c r="J5" s="15">
        <f>B36+B37*(-0.45-0.78*LN(LN($I$5)-LN(-1+$I$5)))</f>
        <v>36.843243093485825</v>
      </c>
      <c r="K5" s="15">
        <f t="shared" ref="K5:O5" si="6">C36+C37*(-0.45-0.78*LN(LN($I$5)-LN(-1+$I$5)))</f>
        <v>47.629805079807909</v>
      </c>
      <c r="L5" s="15">
        <f t="shared" si="6"/>
        <v>82.941009748478635</v>
      </c>
      <c r="M5" s="15">
        <f t="shared" si="6"/>
        <v>100.85950598188927</v>
      </c>
      <c r="N5" s="15">
        <f t="shared" si="6"/>
        <v>119.86836964616604</v>
      </c>
      <c r="O5" s="15">
        <f t="shared" si="6"/>
        <v>126.46395465641451</v>
      </c>
      <c r="P5" s="11"/>
      <c r="Q5" s="17">
        <v>100</v>
      </c>
      <c r="R5" s="22">
        <f>J5/J6</f>
        <v>36.843243093485825</v>
      </c>
      <c r="S5" s="22">
        <f t="shared" ref="S5:W5" si="7">K5/K6</f>
        <v>23.814902539903954</v>
      </c>
      <c r="T5" s="22">
        <f t="shared" si="7"/>
        <v>13.82350162474644</v>
      </c>
      <c r="U5" s="22">
        <f t="shared" si="7"/>
        <v>8.4049588318241053</v>
      </c>
      <c r="V5" s="22">
        <f t="shared" si="7"/>
        <v>4.9945154019235849</v>
      </c>
      <c r="W5" s="22">
        <f t="shared" si="7"/>
        <v>2.6346657220086356</v>
      </c>
      <c r="X5" s="12"/>
    </row>
    <row r="6" spans="1:32" ht="15.75" thickBot="1">
      <c r="A6" s="4" t="s">
        <v>11</v>
      </c>
      <c r="B6" s="7">
        <v>1.8</v>
      </c>
      <c r="C6" s="7">
        <v>2.7</v>
      </c>
      <c r="D6" s="7">
        <v>3</v>
      </c>
      <c r="E6" s="7">
        <v>3</v>
      </c>
      <c r="F6" s="7">
        <v>5.2</v>
      </c>
      <c r="G6" s="8">
        <v>7.2</v>
      </c>
      <c r="H6" s="11"/>
      <c r="I6" s="11"/>
      <c r="J6" s="11">
        <v>1</v>
      </c>
      <c r="K6" s="11">
        <v>2</v>
      </c>
      <c r="L6" s="11">
        <v>6</v>
      </c>
      <c r="M6" s="11">
        <v>12</v>
      </c>
      <c r="N6" s="11">
        <v>24</v>
      </c>
      <c r="O6" s="11">
        <v>48</v>
      </c>
      <c r="P6" s="11"/>
      <c r="Q6" s="12"/>
      <c r="R6" s="12"/>
      <c r="S6" s="12"/>
      <c r="T6" s="12"/>
      <c r="U6" s="12"/>
      <c r="V6" s="12"/>
      <c r="W6" s="12"/>
      <c r="X6" s="12"/>
    </row>
    <row r="7" spans="1:32" ht="15.75" thickBot="1">
      <c r="A7" s="4" t="s">
        <v>12</v>
      </c>
      <c r="B7" s="7">
        <v>25</v>
      </c>
      <c r="C7" s="7">
        <v>25</v>
      </c>
      <c r="D7" s="7">
        <v>69</v>
      </c>
      <c r="E7" s="7">
        <v>39.700000000000003</v>
      </c>
      <c r="F7" s="7">
        <v>58.8</v>
      </c>
      <c r="G7" s="8">
        <v>59</v>
      </c>
      <c r="H7" s="11"/>
      <c r="I7" s="11"/>
      <c r="J7" s="11">
        <f>LN(1)</f>
        <v>0</v>
      </c>
      <c r="K7" s="13">
        <f>LN(K6)</f>
        <v>0.69314718055994529</v>
      </c>
      <c r="L7" s="13">
        <f t="shared" ref="L7:O7" si="8">LN(L6)</f>
        <v>1.791759469228055</v>
      </c>
      <c r="M7" s="13">
        <f t="shared" si="8"/>
        <v>2.4849066497880004</v>
      </c>
      <c r="N7" s="13">
        <f t="shared" si="8"/>
        <v>3.1780538303479458</v>
      </c>
      <c r="O7" s="13">
        <f t="shared" si="8"/>
        <v>3.8712010109078911</v>
      </c>
      <c r="P7" s="11"/>
      <c r="Q7" s="12"/>
      <c r="R7" s="12"/>
      <c r="S7" s="12"/>
      <c r="T7" s="12"/>
      <c r="U7" s="12"/>
      <c r="V7" s="12"/>
      <c r="W7" s="12"/>
      <c r="X7" s="12"/>
    </row>
    <row r="8" spans="1:32" ht="15.75" thickBot="1">
      <c r="A8" s="4" t="s">
        <v>13</v>
      </c>
      <c r="B8" s="7">
        <v>9.9</v>
      </c>
      <c r="C8" s="7">
        <v>12.4</v>
      </c>
      <c r="D8" s="7">
        <v>12.5</v>
      </c>
      <c r="E8" s="7">
        <v>12.5</v>
      </c>
      <c r="F8" s="7">
        <v>12.5</v>
      </c>
      <c r="G8" s="8">
        <v>12.5</v>
      </c>
      <c r="H8" s="11"/>
      <c r="I8" s="17" t="s">
        <v>44</v>
      </c>
      <c r="J8" s="21" t="s">
        <v>45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50</v>
      </c>
      <c r="P8" s="11"/>
      <c r="Q8" s="21" t="s">
        <v>52</v>
      </c>
      <c r="R8" s="18" t="s">
        <v>1</v>
      </c>
      <c r="S8" s="18" t="s">
        <v>2</v>
      </c>
      <c r="T8" s="18" t="s">
        <v>3</v>
      </c>
      <c r="U8" s="18" t="s">
        <v>4</v>
      </c>
      <c r="V8" s="18" t="s">
        <v>5</v>
      </c>
      <c r="W8" s="18" t="s">
        <v>6</v>
      </c>
      <c r="X8" s="12"/>
      <c r="Z8" s="25"/>
      <c r="AA8" s="18" t="s">
        <v>1</v>
      </c>
      <c r="AB8" s="18" t="s">
        <v>2</v>
      </c>
      <c r="AC8" s="18" t="s">
        <v>3</v>
      </c>
      <c r="AD8" s="18" t="s">
        <v>4</v>
      </c>
      <c r="AE8" s="18" t="s">
        <v>5</v>
      </c>
      <c r="AF8" s="18" t="s">
        <v>6</v>
      </c>
    </row>
    <row r="9" spans="1:32" ht="15.75" thickBot="1">
      <c r="A9" s="4" t="s">
        <v>14</v>
      </c>
      <c r="B9" s="7">
        <v>8.6</v>
      </c>
      <c r="C9" s="7">
        <v>10</v>
      </c>
      <c r="D9" s="7">
        <v>12.6</v>
      </c>
      <c r="E9" s="7">
        <v>13.2</v>
      </c>
      <c r="F9" s="7">
        <v>13.7</v>
      </c>
      <c r="G9" s="8">
        <v>13.7</v>
      </c>
      <c r="H9" s="11"/>
      <c r="I9" s="17">
        <v>5</v>
      </c>
      <c r="J9" s="15">
        <f>LN(J2)</f>
        <v>2.9043296443202511</v>
      </c>
      <c r="K9" s="15">
        <f t="shared" ref="K9:O9" si="9">LN(K2)</f>
        <v>3.1947102635493621</v>
      </c>
      <c r="L9" s="15">
        <f t="shared" si="9"/>
        <v>3.7239239226197096</v>
      </c>
      <c r="M9" s="15">
        <f t="shared" si="9"/>
        <v>3.9324068002142214</v>
      </c>
      <c r="N9" s="15">
        <f t="shared" si="9"/>
        <v>4.105262280823708</v>
      </c>
      <c r="O9" s="15">
        <f t="shared" si="9"/>
        <v>4.1549012902353049</v>
      </c>
      <c r="P9" s="11"/>
      <c r="Q9" s="17">
        <v>5</v>
      </c>
      <c r="R9" s="22">
        <f>LN(R2)</f>
        <v>2.9043296443202511</v>
      </c>
      <c r="S9" s="22">
        <f t="shared" ref="S9:W9" si="10">LN(S2)</f>
        <v>2.5015630829894167</v>
      </c>
      <c r="T9" s="22">
        <f t="shared" si="10"/>
        <v>1.9321644533916549</v>
      </c>
      <c r="U9" s="22">
        <f t="shared" si="10"/>
        <v>1.447500150426221</v>
      </c>
      <c r="V9" s="22">
        <f t="shared" si="10"/>
        <v>0.92720845047576195</v>
      </c>
      <c r="W9" s="22">
        <f t="shared" si="10"/>
        <v>0.2837002793274136</v>
      </c>
      <c r="X9" s="12"/>
      <c r="Z9" s="17">
        <v>5</v>
      </c>
      <c r="AA9" s="24">
        <f>EXP($U14)*1^-0.662</f>
        <v>19.88257836716463</v>
      </c>
      <c r="AB9" s="24">
        <f>EXP($U14)*2^-0.662</f>
        <v>12.565820330663421</v>
      </c>
      <c r="AC9" s="24">
        <f>EXP($U14)*6^-0.662</f>
        <v>6.0720672819806767</v>
      </c>
      <c r="AD9" s="24">
        <f>EXP($U14)*12^-0.662</f>
        <v>3.8375559292187429</v>
      </c>
      <c r="AE9" s="24">
        <f>EXP($U14)*24^-0.662</f>
        <v>2.4253412925092155</v>
      </c>
      <c r="AF9" s="24">
        <f>EXP($U14)*48^-0.662</f>
        <v>1.5328194542685918</v>
      </c>
    </row>
    <row r="10" spans="1:32" ht="15.75" thickBot="1">
      <c r="A10" s="4" t="s">
        <v>15</v>
      </c>
      <c r="B10" s="7">
        <v>11.1</v>
      </c>
      <c r="C10" s="7">
        <v>12.9</v>
      </c>
      <c r="D10" s="7">
        <v>19</v>
      </c>
      <c r="E10" s="7">
        <v>24.3</v>
      </c>
      <c r="F10" s="7">
        <v>34.1</v>
      </c>
      <c r="G10" s="8">
        <v>34.1</v>
      </c>
      <c r="H10" s="11"/>
      <c r="I10" s="17">
        <v>20</v>
      </c>
      <c r="J10" s="15">
        <f t="shared" ref="J10:O10" si="11">LN(J3)</f>
        <v>3.2984006470680396</v>
      </c>
      <c r="K10" s="15">
        <f t="shared" si="11"/>
        <v>3.5672264876552546</v>
      </c>
      <c r="L10" s="15">
        <f t="shared" si="11"/>
        <v>4.1127503129142724</v>
      </c>
      <c r="M10" s="15">
        <f t="shared" si="11"/>
        <v>4.3129599210959864</v>
      </c>
      <c r="N10" s="15">
        <f t="shared" si="11"/>
        <v>4.4856938236722295</v>
      </c>
      <c r="O10" s="15">
        <f t="shared" si="11"/>
        <v>4.5378484217886026</v>
      </c>
      <c r="P10" s="11"/>
      <c r="Q10" s="17">
        <v>20</v>
      </c>
      <c r="R10" s="22">
        <f t="shared" ref="R10:W10" si="12">LN(R3)</f>
        <v>3.2984006470680396</v>
      </c>
      <c r="S10" s="22">
        <f t="shared" si="12"/>
        <v>2.8740793070953092</v>
      </c>
      <c r="T10" s="22">
        <f t="shared" si="12"/>
        <v>2.320990843686217</v>
      </c>
      <c r="U10" s="22">
        <f t="shared" si="12"/>
        <v>1.8280532713079862</v>
      </c>
      <c r="V10" s="22">
        <f t="shared" si="12"/>
        <v>1.3076399933242839</v>
      </c>
      <c r="W10" s="22">
        <f t="shared" si="12"/>
        <v>0.666647410880712</v>
      </c>
      <c r="X10" s="12"/>
      <c r="Z10" s="17">
        <v>20</v>
      </c>
      <c r="AA10" s="24">
        <f t="shared" ref="AA10:AA12" si="13">EXP($U15)*1^-0.662</f>
        <v>29.24303101739201</v>
      </c>
      <c r="AB10" s="24">
        <f t="shared" ref="AB10:AB12" si="14">EXP($U15)*2^-0.662</f>
        <v>18.481640907067518</v>
      </c>
      <c r="AC10" s="24">
        <f t="shared" ref="AC10:AC12" si="15">EXP($U15)*6^-0.662</f>
        <v>8.9307155534664187</v>
      </c>
      <c r="AD10" s="24">
        <f t="shared" ref="AD10:AD12" si="16">EXP($U15)*12^-0.662</f>
        <v>5.6442260654911118</v>
      </c>
      <c r="AE10" s="24">
        <f t="shared" ref="AE10:AE12" si="17">EXP($U15)*24^-0.662</f>
        <v>3.56715961757443</v>
      </c>
      <c r="AF10" s="24">
        <f t="shared" ref="AF10:AF12" si="18">EXP($U15)*48^-0.662</f>
        <v>2.2544504046449045</v>
      </c>
    </row>
    <row r="11" spans="1:32" ht="15.75" thickBot="1">
      <c r="A11" s="4" t="s">
        <v>16</v>
      </c>
      <c r="B11" s="7">
        <v>8.9</v>
      </c>
      <c r="C11" s="7">
        <v>12.7</v>
      </c>
      <c r="D11" s="7">
        <v>30.8</v>
      </c>
      <c r="E11" s="7">
        <v>36.9</v>
      </c>
      <c r="F11" s="7">
        <v>36.9</v>
      </c>
      <c r="G11" s="8">
        <v>36.9</v>
      </c>
      <c r="H11" s="11"/>
      <c r="I11" s="20">
        <v>50</v>
      </c>
      <c r="J11" s="15">
        <f t="shared" ref="J11:O11" si="19">LN(J4)</f>
        <v>3.4860427109937029</v>
      </c>
      <c r="K11" s="15">
        <f t="shared" si="19"/>
        <v>3.7471206750570105</v>
      </c>
      <c r="L11" s="15">
        <f t="shared" si="19"/>
        <v>4.2985280315962688</v>
      </c>
      <c r="M11" s="15">
        <f t="shared" si="19"/>
        <v>4.495769560704165</v>
      </c>
      <c r="N11" s="15">
        <f t="shared" si="19"/>
        <v>4.6684595971537641</v>
      </c>
      <c r="O11" s="15">
        <f t="shared" si="19"/>
        <v>4.7215203592847903</v>
      </c>
      <c r="P11" s="11"/>
      <c r="Q11" s="20">
        <v>50</v>
      </c>
      <c r="R11" s="22">
        <f t="shared" ref="R11:W11" si="20">LN(R4)</f>
        <v>3.4860427109937029</v>
      </c>
      <c r="S11" s="22">
        <f t="shared" si="20"/>
        <v>3.0539734944970651</v>
      </c>
      <c r="T11" s="22">
        <f t="shared" si="20"/>
        <v>2.5067685623682139</v>
      </c>
      <c r="U11" s="22">
        <f t="shared" si="20"/>
        <v>2.0108629109161651</v>
      </c>
      <c r="V11" s="22">
        <f t="shared" si="20"/>
        <v>1.4904057668058188</v>
      </c>
      <c r="W11" s="22">
        <f t="shared" si="20"/>
        <v>0.85031934837689938</v>
      </c>
      <c r="X11" s="12"/>
      <c r="Z11" s="20">
        <v>50</v>
      </c>
      <c r="AA11" s="24">
        <f t="shared" si="13"/>
        <v>35.17407880180582</v>
      </c>
      <c r="AB11" s="24">
        <f t="shared" si="14"/>
        <v>22.230072295352873</v>
      </c>
      <c r="AC11" s="24">
        <f t="shared" si="15"/>
        <v>10.742036023807351</v>
      </c>
      <c r="AD11" s="24">
        <f t="shared" si="16"/>
        <v>6.7889834088920784</v>
      </c>
      <c r="AE11" s="24">
        <f t="shared" si="17"/>
        <v>4.2906480320921432</v>
      </c>
      <c r="AF11" s="24">
        <f t="shared" si="18"/>
        <v>2.711696203467453</v>
      </c>
    </row>
    <row r="12" spans="1:32" ht="15.75" thickBot="1">
      <c r="A12" s="4" t="s">
        <v>17</v>
      </c>
      <c r="B12" s="7">
        <v>27.8</v>
      </c>
      <c r="C12" s="7">
        <v>31.1</v>
      </c>
      <c r="D12" s="7">
        <v>37</v>
      </c>
      <c r="E12" s="7">
        <v>37</v>
      </c>
      <c r="F12" s="7">
        <v>43.1</v>
      </c>
      <c r="G12" s="8">
        <v>47.4</v>
      </c>
      <c r="H12" s="11"/>
      <c r="I12" s="17">
        <v>100</v>
      </c>
      <c r="J12" s="15">
        <f t="shared" ref="J12:O12" si="21">LN(J5)</f>
        <v>3.6066722393661084</v>
      </c>
      <c r="K12" s="15">
        <f t="shared" si="21"/>
        <v>3.8634587224216093</v>
      </c>
      <c r="L12" s="15">
        <f t="shared" si="21"/>
        <v>4.4181296291892522</v>
      </c>
      <c r="M12" s="15">
        <f t="shared" si="21"/>
        <v>4.6137285185787738</v>
      </c>
      <c r="N12" s="15">
        <f t="shared" si="21"/>
        <v>4.7863942211101298</v>
      </c>
      <c r="O12" s="15">
        <f t="shared" si="21"/>
        <v>4.8399573241359297</v>
      </c>
      <c r="P12" s="11"/>
      <c r="Q12" s="17">
        <v>100</v>
      </c>
      <c r="R12" s="22">
        <f t="shared" ref="R12:W12" si="22">LN(R5)</f>
        <v>3.6066722393661084</v>
      </c>
      <c r="S12" s="22">
        <f t="shared" si="22"/>
        <v>3.1703115418616639</v>
      </c>
      <c r="T12" s="22">
        <f t="shared" si="22"/>
        <v>2.6263701599611968</v>
      </c>
      <c r="U12" s="22">
        <f t="shared" si="22"/>
        <v>2.1288218687907734</v>
      </c>
      <c r="V12" s="22">
        <f t="shared" si="22"/>
        <v>1.608340390762184</v>
      </c>
      <c r="W12" s="22">
        <f t="shared" si="22"/>
        <v>0.96875631322803879</v>
      </c>
      <c r="X12" s="12"/>
      <c r="Z12" s="17">
        <v>100</v>
      </c>
      <c r="AA12" s="24">
        <f t="shared" si="13"/>
        <v>39.618322466841164</v>
      </c>
      <c r="AB12" s="24">
        <f t="shared" si="14"/>
        <v>25.03884117679484</v>
      </c>
      <c r="AC12" s="24">
        <f t="shared" si="15"/>
        <v>12.099291911513394</v>
      </c>
      <c r="AD12" s="24">
        <f t="shared" si="16"/>
        <v>7.6467712326189545</v>
      </c>
      <c r="AE12" s="24">
        <f t="shared" si="17"/>
        <v>4.8327712655950741</v>
      </c>
      <c r="AF12" s="24">
        <f t="shared" si="18"/>
        <v>3.0543189269129325</v>
      </c>
    </row>
    <row r="13" spans="1:32" ht="15.75" thickBot="1">
      <c r="A13" s="4" t="s">
        <v>18</v>
      </c>
      <c r="B13" s="7">
        <v>8.9</v>
      </c>
      <c r="C13" s="7">
        <v>10.3</v>
      </c>
      <c r="D13" s="7">
        <v>19.899999999999999</v>
      </c>
      <c r="E13" s="7">
        <v>20.100000000000001</v>
      </c>
      <c r="F13" s="7">
        <v>38</v>
      </c>
      <c r="G13" s="8">
        <v>38</v>
      </c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2"/>
      <c r="T13" s="12"/>
      <c r="U13" s="12"/>
      <c r="V13" s="12"/>
      <c r="W13" s="12"/>
      <c r="X13" s="12"/>
    </row>
    <row r="14" spans="1:32" ht="15.75" thickBot="1">
      <c r="A14" s="4" t="s">
        <v>19</v>
      </c>
      <c r="B14" s="7">
        <v>9.1</v>
      </c>
      <c r="C14" s="7">
        <v>13.8</v>
      </c>
      <c r="D14" s="7">
        <v>22.4</v>
      </c>
      <c r="E14" s="7">
        <v>37.700000000000003</v>
      </c>
      <c r="F14" s="7">
        <v>38.5</v>
      </c>
      <c r="G14" s="8">
        <v>45.4</v>
      </c>
      <c r="H14" s="11"/>
      <c r="I14" s="11"/>
      <c r="J14" s="11"/>
      <c r="K14" s="11"/>
      <c r="L14" s="11"/>
      <c r="M14" s="11"/>
      <c r="N14" s="11"/>
      <c r="O14" s="11"/>
      <c r="P14" s="11"/>
      <c r="Q14" s="17">
        <v>5</v>
      </c>
      <c r="R14" s="23">
        <f>SLOPE(R9:W9,J7:O7)</f>
        <v>-0.66083303481925904</v>
      </c>
      <c r="S14" s="12"/>
      <c r="T14" s="17">
        <v>5</v>
      </c>
      <c r="U14" s="23">
        <f>INTERCEPT(R9:W9,J7:O7)</f>
        <v>2.9898438893560155</v>
      </c>
      <c r="V14" s="12"/>
      <c r="W14" s="12"/>
      <c r="X14" s="12"/>
    </row>
    <row r="15" spans="1:32" ht="15.75" thickBot="1">
      <c r="A15" s="4" t="s">
        <v>20</v>
      </c>
      <c r="B15" s="7">
        <v>14.4</v>
      </c>
      <c r="C15" s="7">
        <v>14.7</v>
      </c>
      <c r="D15" s="7">
        <v>21</v>
      </c>
      <c r="E15" s="7">
        <v>35.4</v>
      </c>
      <c r="F15" s="7">
        <v>50.8</v>
      </c>
      <c r="G15" s="8">
        <v>71.900000000000006</v>
      </c>
      <c r="H15" s="11"/>
      <c r="I15" s="11"/>
      <c r="J15" s="11"/>
      <c r="K15" s="11"/>
      <c r="L15" s="11"/>
      <c r="M15" s="11"/>
      <c r="N15" s="11"/>
      <c r="O15" s="11"/>
      <c r="P15" s="11"/>
      <c r="Q15" s="17">
        <v>20</v>
      </c>
      <c r="R15" s="23">
        <f>SLOPE(R10:W10,J7:O7)</f>
        <v>-0.66211757602493893</v>
      </c>
      <c r="S15" s="12"/>
      <c r="T15" s="17">
        <v>20</v>
      </c>
      <c r="U15" s="23">
        <f>INTERCEPT(R10:W10,J7:O7)</f>
        <v>3.3756412894747818</v>
      </c>
      <c r="V15" s="12"/>
      <c r="W15" s="12"/>
      <c r="X15" s="12"/>
    </row>
    <row r="16" spans="1:32" ht="15.75" thickBot="1">
      <c r="A16" s="4" t="s">
        <v>21</v>
      </c>
      <c r="B16" s="7">
        <v>23.4</v>
      </c>
      <c r="C16" s="7">
        <v>36.200000000000003</v>
      </c>
      <c r="D16" s="7">
        <v>43.1</v>
      </c>
      <c r="E16" s="7">
        <v>44.8</v>
      </c>
      <c r="F16" s="7">
        <v>46</v>
      </c>
      <c r="G16" s="8">
        <v>46</v>
      </c>
      <c r="H16" s="11"/>
      <c r="I16" s="11"/>
      <c r="J16" s="11"/>
      <c r="K16" s="11"/>
      <c r="L16" s="11"/>
      <c r="M16" s="11"/>
      <c r="N16" s="11"/>
      <c r="O16" s="11"/>
      <c r="P16" s="11"/>
      <c r="Q16" s="20">
        <v>50</v>
      </c>
      <c r="R16" s="23">
        <f>SLOPE(R11:W11,J7:O7)</f>
        <v>-0.66257080787427369</v>
      </c>
      <c r="S16" s="12"/>
      <c r="T16" s="20">
        <v>50</v>
      </c>
      <c r="U16" s="23">
        <f>INTERCEPT(R11:W11,J7:O7)</f>
        <v>3.5603094136541267</v>
      </c>
      <c r="V16" s="12"/>
      <c r="W16" s="12"/>
      <c r="X16" s="12"/>
    </row>
    <row r="17" spans="1:24" ht="15.75" thickBot="1">
      <c r="A17" s="4" t="s">
        <v>22</v>
      </c>
      <c r="B17" s="7">
        <v>13</v>
      </c>
      <c r="C17" s="7">
        <v>18.7</v>
      </c>
      <c r="D17" s="7">
        <v>40.299999999999997</v>
      </c>
      <c r="E17" s="7">
        <v>62.7</v>
      </c>
      <c r="F17" s="7">
        <v>68.2</v>
      </c>
      <c r="G17" s="8">
        <v>70.400000000000006</v>
      </c>
      <c r="H17" s="11"/>
      <c r="I17" s="11"/>
      <c r="J17" s="11"/>
      <c r="K17" s="11"/>
      <c r="L17" s="11"/>
      <c r="M17" s="11"/>
      <c r="N17" s="11"/>
      <c r="O17" s="11"/>
      <c r="P17" s="11"/>
      <c r="Q17" s="17">
        <v>100</v>
      </c>
      <c r="R17" s="23">
        <f>SLOPE(R12:W12,J7:O7)</f>
        <v>-0.66281991178866828</v>
      </c>
      <c r="S17" s="12"/>
      <c r="T17" s="17">
        <v>100</v>
      </c>
      <c r="U17" s="23">
        <f>INTERCEPT(R12:W12,J7:O7)</f>
        <v>3.6792916998096858</v>
      </c>
      <c r="V17" s="12"/>
      <c r="W17" s="12"/>
      <c r="X17" s="12"/>
    </row>
    <row r="18" spans="1:24" ht="15.75" thickBot="1">
      <c r="A18" s="4" t="s">
        <v>23</v>
      </c>
      <c r="B18" s="7">
        <v>6.1</v>
      </c>
      <c r="C18" s="7">
        <v>10.9</v>
      </c>
      <c r="D18" s="7">
        <v>25.2</v>
      </c>
      <c r="E18" s="7">
        <v>42.1</v>
      </c>
      <c r="F18" s="7">
        <v>50.9</v>
      </c>
      <c r="G18" s="8">
        <v>50.9</v>
      </c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</row>
    <row r="19" spans="1:24" ht="15.75" thickBot="1">
      <c r="A19" s="4" t="s">
        <v>24</v>
      </c>
      <c r="B19" s="7">
        <v>16.899999999999999</v>
      </c>
      <c r="C19" s="7">
        <v>24.9</v>
      </c>
      <c r="D19" s="7">
        <v>32.6</v>
      </c>
      <c r="E19" s="7">
        <v>38.1</v>
      </c>
      <c r="F19" s="7">
        <v>38.200000000000003</v>
      </c>
      <c r="G19" s="8">
        <v>38.200000000000003</v>
      </c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</row>
    <row r="20" spans="1:24" ht="15.75" thickBot="1">
      <c r="A20" s="4" t="s">
        <v>25</v>
      </c>
      <c r="B20" s="7">
        <v>11.4</v>
      </c>
      <c r="C20" s="7">
        <v>18.8</v>
      </c>
      <c r="D20" s="7">
        <v>41.9</v>
      </c>
      <c r="E20" s="7">
        <v>56.3</v>
      </c>
      <c r="F20" s="7">
        <v>77</v>
      </c>
      <c r="G20" s="8">
        <v>77</v>
      </c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8" t="s">
        <v>1</v>
      </c>
      <c r="S20" s="18" t="s">
        <v>2</v>
      </c>
      <c r="T20" s="18" t="s">
        <v>3</v>
      </c>
      <c r="U20" s="18" t="s">
        <v>4</v>
      </c>
      <c r="V20" s="18" t="s">
        <v>5</v>
      </c>
      <c r="W20" s="18" t="s">
        <v>6</v>
      </c>
      <c r="X20" s="12"/>
    </row>
    <row r="21" spans="1:24" ht="15.75" thickBot="1">
      <c r="A21" s="4" t="s">
        <v>26</v>
      </c>
      <c r="B21" s="7">
        <v>5.5</v>
      </c>
      <c r="C21" s="7">
        <v>7.8</v>
      </c>
      <c r="D21" s="7">
        <v>11.1</v>
      </c>
      <c r="E21" s="7">
        <v>12.4</v>
      </c>
      <c r="F21" s="7">
        <v>12.4</v>
      </c>
      <c r="G21" s="8">
        <v>12.4</v>
      </c>
      <c r="H21" s="11"/>
      <c r="I21" s="11"/>
      <c r="J21" s="11"/>
      <c r="K21" s="11"/>
      <c r="L21" s="11"/>
      <c r="M21" s="11"/>
      <c r="N21" s="11"/>
      <c r="O21" s="11"/>
      <c r="P21" s="11"/>
      <c r="Q21" s="17">
        <v>5</v>
      </c>
      <c r="R21" s="24">
        <f>$U14+$R14*$J$7</f>
        <v>2.9898438893560155</v>
      </c>
      <c r="S21" s="24">
        <f>$U14+$R14*$K$7</f>
        <v>2.5317893344501741</v>
      </c>
      <c r="T21" s="24">
        <f>$U14+$R14*$L$7</f>
        <v>1.8057900416398951</v>
      </c>
      <c r="U21" s="24">
        <f>$U14+$R14*$M$7</f>
        <v>1.3477354867340536</v>
      </c>
      <c r="V21" s="24">
        <f>$U14+$R14*$N$7</f>
        <v>0.88968093182821173</v>
      </c>
      <c r="W21" s="24">
        <f>$U14+$R14*$O$7</f>
        <v>0.43162637692237027</v>
      </c>
      <c r="X21" s="12"/>
    </row>
    <row r="22" spans="1:24" ht="15.75" thickBot="1">
      <c r="A22" s="4" t="s">
        <v>27</v>
      </c>
      <c r="B22" s="7">
        <v>30</v>
      </c>
      <c r="C22" s="7">
        <v>39</v>
      </c>
      <c r="D22" s="7">
        <v>50.5</v>
      </c>
      <c r="E22" s="7">
        <v>73.5</v>
      </c>
      <c r="F22" s="7">
        <v>79.7</v>
      </c>
      <c r="G22" s="8">
        <v>80</v>
      </c>
      <c r="H22" s="11"/>
      <c r="I22" s="11"/>
      <c r="J22" s="11"/>
      <c r="K22" s="11"/>
      <c r="L22" s="11"/>
      <c r="M22" s="11"/>
      <c r="N22" s="11"/>
      <c r="O22" s="11"/>
      <c r="P22" s="11"/>
      <c r="Q22" s="17">
        <v>20</v>
      </c>
      <c r="R22" s="24">
        <f t="shared" ref="R22:R24" si="23">$U15+$R15*$J$7</f>
        <v>3.3756412894747818</v>
      </c>
      <c r="S22" s="24">
        <f t="shared" ref="S22:S24" si="24">$U15+$R15*$K$7</f>
        <v>2.9166963584539101</v>
      </c>
      <c r="T22" s="24">
        <f t="shared" ref="T22:T24" si="25">$U15+$R15*$L$7</f>
        <v>2.1892858528897712</v>
      </c>
      <c r="U22" s="24">
        <f t="shared" ref="U22:U24" si="26">$U15+$R15*$M$7</f>
        <v>1.7303409218688992</v>
      </c>
      <c r="V22" s="24">
        <f t="shared" ref="V22:V24" si="27">$U15+$R15*$N$7</f>
        <v>1.2713959908480277</v>
      </c>
      <c r="W22" s="24">
        <f t="shared" ref="W22:W24" si="28">$U15+$R15*$O$7</f>
        <v>0.81245105982715593</v>
      </c>
      <c r="X22" s="12"/>
    </row>
    <row r="23" spans="1:24" ht="15.75" thickBot="1">
      <c r="A23" s="4" t="s">
        <v>28</v>
      </c>
      <c r="B23" s="7">
        <v>12.8</v>
      </c>
      <c r="C23" s="7">
        <v>14.2</v>
      </c>
      <c r="D23" s="7">
        <v>14.8</v>
      </c>
      <c r="E23" s="7">
        <v>20.2</v>
      </c>
      <c r="F23" s="7">
        <v>23.5</v>
      </c>
      <c r="G23" s="8">
        <v>23.5</v>
      </c>
      <c r="H23" s="11"/>
      <c r="I23" s="11"/>
      <c r="J23" s="11"/>
      <c r="K23" s="11"/>
      <c r="L23" s="11"/>
      <c r="M23" s="11"/>
      <c r="N23" s="11"/>
      <c r="O23" s="11"/>
      <c r="P23" s="11"/>
      <c r="Q23" s="20">
        <v>50</v>
      </c>
      <c r="R23" s="24">
        <f t="shared" si="23"/>
        <v>3.5603094136541267</v>
      </c>
      <c r="S23" s="24">
        <f t="shared" si="24"/>
        <v>3.1010503262547489</v>
      </c>
      <c r="T23" s="24">
        <f t="shared" si="25"/>
        <v>2.3731418946113143</v>
      </c>
      <c r="U23" s="24">
        <f t="shared" si="26"/>
        <v>1.9138828072119365</v>
      </c>
      <c r="V23" s="24">
        <f t="shared" si="27"/>
        <v>1.4546237198125582</v>
      </c>
      <c r="W23" s="24">
        <f t="shared" si="28"/>
        <v>0.99536463241318041</v>
      </c>
      <c r="X23" s="12"/>
    </row>
    <row r="24" spans="1:24" ht="15.75" thickBot="1">
      <c r="A24" s="4" t="s">
        <v>29</v>
      </c>
      <c r="B24" s="7">
        <v>18.8</v>
      </c>
      <c r="C24" s="7">
        <v>21.5</v>
      </c>
      <c r="D24" s="7">
        <v>23.3</v>
      </c>
      <c r="E24" s="7">
        <v>39.700000000000003</v>
      </c>
      <c r="F24" s="7">
        <v>46.5</v>
      </c>
      <c r="G24" s="8">
        <v>51.4</v>
      </c>
      <c r="H24" s="11"/>
      <c r="I24" s="11"/>
      <c r="J24" s="11"/>
      <c r="K24" s="11"/>
      <c r="L24" s="11"/>
      <c r="M24" s="11"/>
      <c r="N24" s="11"/>
      <c r="O24" s="11"/>
      <c r="P24" s="11"/>
      <c r="Q24" s="17">
        <v>100</v>
      </c>
      <c r="R24" s="24">
        <f t="shared" si="23"/>
        <v>3.6792916998096858</v>
      </c>
      <c r="S24" s="24">
        <f t="shared" si="24"/>
        <v>3.2198599467343789</v>
      </c>
      <c r="T24" s="24">
        <f t="shared" si="25"/>
        <v>2.4916778464694351</v>
      </c>
      <c r="U24" s="24">
        <f t="shared" si="26"/>
        <v>2.0322460933941282</v>
      </c>
      <c r="V24" s="24">
        <f t="shared" si="27"/>
        <v>1.5728143403188213</v>
      </c>
      <c r="W24" s="24">
        <f t="shared" si="28"/>
        <v>1.1133825872435139</v>
      </c>
      <c r="X24" s="12"/>
    </row>
    <row r="25" spans="1:24" ht="15.75" thickBot="1">
      <c r="A25" s="4" t="s">
        <v>30</v>
      </c>
      <c r="B25" s="7">
        <v>5</v>
      </c>
      <c r="C25" s="7">
        <v>9.3000000000000007</v>
      </c>
      <c r="D25" s="7">
        <v>15.6</v>
      </c>
      <c r="E25" s="7">
        <v>20.6</v>
      </c>
      <c r="F25" s="7">
        <v>39.299999999999997</v>
      </c>
      <c r="G25" s="8">
        <v>47.1</v>
      </c>
      <c r="H25" s="11"/>
      <c r="I25" s="11"/>
      <c r="J25" s="11"/>
      <c r="K25" s="11"/>
      <c r="L25" s="11"/>
      <c r="M25" s="11"/>
      <c r="N25" s="11"/>
      <c r="O25" s="11"/>
      <c r="P25" s="11"/>
      <c r="Q25" s="12"/>
      <c r="R25" s="12"/>
      <c r="S25" s="12"/>
      <c r="T25" s="12"/>
      <c r="U25" s="12"/>
      <c r="V25" s="12"/>
      <c r="W25" s="12"/>
      <c r="X25" s="12"/>
    </row>
    <row r="26" spans="1:24" ht="15.75" thickBot="1">
      <c r="A26" s="4" t="s">
        <v>31</v>
      </c>
      <c r="B26" s="7">
        <v>5.7</v>
      </c>
      <c r="C26" s="7">
        <v>9</v>
      </c>
      <c r="D26" s="7">
        <v>20.9</v>
      </c>
      <c r="E26" s="7">
        <v>34.700000000000003</v>
      </c>
      <c r="F26" s="7">
        <v>42.4</v>
      </c>
      <c r="G26" s="8">
        <v>42.6</v>
      </c>
      <c r="H26" s="11"/>
      <c r="I26" s="11"/>
      <c r="J26" s="11"/>
      <c r="K26" s="11"/>
      <c r="L26" s="11"/>
      <c r="M26" s="11"/>
      <c r="N26" s="11"/>
      <c r="O26" s="11"/>
      <c r="P26" s="11"/>
      <c r="Q26" s="12"/>
      <c r="R26" s="12"/>
      <c r="S26" s="12"/>
      <c r="T26" s="12"/>
      <c r="U26" s="12"/>
      <c r="V26" s="12"/>
      <c r="W26" s="12"/>
      <c r="X26" s="12"/>
    </row>
    <row r="27" spans="1:24" ht="15.75" thickBot="1">
      <c r="A27" s="4" t="s">
        <v>32</v>
      </c>
      <c r="B27" s="7">
        <v>12.9</v>
      </c>
      <c r="C27" s="7">
        <v>22.2</v>
      </c>
      <c r="D27" s="7">
        <v>50.6</v>
      </c>
      <c r="E27" s="7">
        <v>82.4</v>
      </c>
      <c r="F27" s="7">
        <v>92.2</v>
      </c>
      <c r="G27" s="8">
        <v>92.2</v>
      </c>
      <c r="H27" s="11"/>
      <c r="I27" s="11"/>
      <c r="J27" s="11"/>
      <c r="K27" s="11"/>
      <c r="L27" s="11"/>
      <c r="M27" s="11"/>
      <c r="N27" s="11"/>
      <c r="O27" s="11"/>
      <c r="P27" s="11"/>
      <c r="Q27" s="12"/>
      <c r="R27" s="12"/>
      <c r="S27" s="12"/>
      <c r="T27" s="12"/>
      <c r="U27" s="12"/>
      <c r="V27" s="12"/>
      <c r="W27" s="12"/>
      <c r="X27" s="12"/>
    </row>
    <row r="28" spans="1:24" ht="15.75" thickBot="1">
      <c r="A28" s="4" t="s">
        <v>33</v>
      </c>
      <c r="B28" s="7">
        <v>8.9</v>
      </c>
      <c r="C28" s="7">
        <v>16.399999999999999</v>
      </c>
      <c r="D28" s="7">
        <v>30.9</v>
      </c>
      <c r="E28" s="7">
        <v>33.299999999999997</v>
      </c>
      <c r="F28" s="7">
        <v>34.6</v>
      </c>
      <c r="G28" s="8">
        <v>34.6</v>
      </c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  <c r="S28" s="12"/>
      <c r="T28" s="12"/>
      <c r="U28" s="12"/>
      <c r="V28" s="12"/>
      <c r="W28" s="12"/>
      <c r="X28" s="12"/>
    </row>
    <row r="29" spans="1:24" ht="15.75" thickBot="1">
      <c r="A29" s="4" t="s">
        <v>34</v>
      </c>
      <c r="B29" s="7">
        <v>11.4</v>
      </c>
      <c r="C29" s="7">
        <v>16.7</v>
      </c>
      <c r="D29" s="7">
        <v>29.1</v>
      </c>
      <c r="E29" s="7">
        <v>36.200000000000003</v>
      </c>
      <c r="F29" s="7">
        <v>47.5</v>
      </c>
      <c r="G29" s="8">
        <v>49</v>
      </c>
      <c r="H29" s="11"/>
      <c r="I29" s="11"/>
      <c r="J29" s="11"/>
      <c r="K29" s="11"/>
      <c r="L29" s="11"/>
      <c r="M29" s="11"/>
      <c r="N29" s="11"/>
      <c r="O29" s="11"/>
      <c r="P29" s="11"/>
      <c r="Q29" s="12"/>
      <c r="R29" s="12"/>
      <c r="S29" s="12"/>
      <c r="T29" s="12"/>
      <c r="U29" s="12"/>
      <c r="V29" s="12"/>
      <c r="W29" s="12"/>
      <c r="X29" s="12"/>
    </row>
    <row r="30" spans="1:24" ht="15.75" thickBot="1">
      <c r="A30" s="4" t="s">
        <v>35</v>
      </c>
      <c r="B30" s="7">
        <v>7.3</v>
      </c>
      <c r="C30" s="7">
        <v>11.2</v>
      </c>
      <c r="D30" s="7">
        <v>18.7</v>
      </c>
      <c r="E30" s="7">
        <v>21.7</v>
      </c>
      <c r="F30" s="7">
        <v>25.4</v>
      </c>
      <c r="G30" s="8">
        <v>25.4</v>
      </c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2"/>
      <c r="S30" s="12"/>
      <c r="T30" s="12"/>
      <c r="U30" s="12"/>
      <c r="V30" s="12"/>
      <c r="W30" s="12"/>
      <c r="X30" s="12"/>
    </row>
    <row r="31" spans="1:24" ht="15.75" thickBot="1">
      <c r="A31" s="4" t="s">
        <v>36</v>
      </c>
      <c r="B31" s="7">
        <v>14.3</v>
      </c>
      <c r="C31" s="7">
        <v>26.3</v>
      </c>
      <c r="D31" s="7">
        <v>66</v>
      </c>
      <c r="E31" s="7">
        <v>78.900000000000006</v>
      </c>
      <c r="F31" s="7">
        <v>79.900000000000006</v>
      </c>
      <c r="G31" s="8">
        <v>79.900000000000006</v>
      </c>
      <c r="H31" s="11"/>
      <c r="I31" s="11"/>
      <c r="J31" s="11"/>
      <c r="K31" s="11"/>
      <c r="L31" s="11"/>
      <c r="M31" s="11"/>
      <c r="N31" s="11"/>
      <c r="O31" s="11"/>
      <c r="P31" s="11"/>
      <c r="Q31" s="12"/>
      <c r="R31" s="12"/>
      <c r="S31" s="12"/>
      <c r="T31" s="12"/>
      <c r="U31" s="12"/>
      <c r="V31" s="12"/>
      <c r="W31" s="12"/>
      <c r="X31" s="12"/>
    </row>
    <row r="32" spans="1:24" ht="15.75" thickBot="1">
      <c r="A32" s="4" t="s">
        <v>37</v>
      </c>
      <c r="B32" s="7">
        <v>13.8</v>
      </c>
      <c r="C32" s="7">
        <v>22.6</v>
      </c>
      <c r="D32" s="7">
        <v>35.200000000000003</v>
      </c>
      <c r="E32" s="7">
        <v>36</v>
      </c>
      <c r="F32" s="7">
        <v>38.200000000000003</v>
      </c>
      <c r="G32" s="8">
        <v>38.200000000000003</v>
      </c>
      <c r="H32" s="11"/>
      <c r="I32" s="11"/>
      <c r="J32" s="11"/>
      <c r="K32" s="11"/>
      <c r="L32" s="11"/>
      <c r="M32" s="11"/>
      <c r="N32" s="11"/>
      <c r="O32" s="11"/>
      <c r="P32" s="11"/>
      <c r="Q32" s="12"/>
      <c r="R32" s="12"/>
      <c r="S32" s="12"/>
      <c r="T32" s="12"/>
      <c r="U32" s="12"/>
      <c r="V32" s="12"/>
      <c r="W32" s="12"/>
      <c r="X32" s="12"/>
    </row>
    <row r="33" spans="1:24" ht="15.75" thickBot="1">
      <c r="A33" s="4" t="s">
        <v>38</v>
      </c>
      <c r="B33" s="7">
        <v>30.4</v>
      </c>
      <c r="C33" s="7">
        <v>39</v>
      </c>
      <c r="D33" s="7">
        <v>64.900000000000006</v>
      </c>
      <c r="E33" s="7">
        <v>69.099999999999994</v>
      </c>
      <c r="F33" s="7">
        <v>105.3</v>
      </c>
      <c r="G33" s="8">
        <v>116.3</v>
      </c>
      <c r="H33" s="11"/>
      <c r="I33" s="11"/>
      <c r="J33" s="11"/>
      <c r="K33" s="11"/>
      <c r="L33" s="11"/>
      <c r="M33" s="11"/>
      <c r="N33" s="11"/>
      <c r="O33" s="11"/>
      <c r="P33" s="11"/>
      <c r="Q33" s="12"/>
      <c r="R33" s="12"/>
      <c r="S33" s="12"/>
      <c r="T33" s="12"/>
      <c r="U33" s="12"/>
      <c r="V33" s="12"/>
      <c r="W33" s="12"/>
      <c r="X33" s="12"/>
    </row>
    <row r="34" spans="1:24" ht="15.75" thickBot="1">
      <c r="A34" s="5" t="s">
        <v>39</v>
      </c>
      <c r="B34" s="9">
        <v>20</v>
      </c>
      <c r="C34" s="9">
        <v>23.6</v>
      </c>
      <c r="D34" s="9">
        <v>29.8</v>
      </c>
      <c r="E34" s="9">
        <v>47.9</v>
      </c>
      <c r="F34" s="9">
        <v>54.3</v>
      </c>
      <c r="G34" s="10">
        <v>59.3</v>
      </c>
      <c r="H34" s="11"/>
      <c r="I34" s="11"/>
      <c r="J34" s="11"/>
      <c r="K34" s="11"/>
      <c r="L34" s="11"/>
      <c r="M34" s="11"/>
      <c r="N34" s="11"/>
      <c r="O34" s="11"/>
      <c r="P34" s="11"/>
      <c r="Q34" s="12"/>
      <c r="R34" s="12"/>
      <c r="S34" s="12"/>
      <c r="T34" s="12"/>
      <c r="U34" s="12"/>
      <c r="V34" s="12"/>
      <c r="W34" s="12"/>
      <c r="X34" s="12"/>
    </row>
    <row r="35" spans="1:24" ht="15.75" thickTop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12"/>
      <c r="S35" s="12"/>
      <c r="T35" s="12"/>
      <c r="U35" s="12"/>
      <c r="V35" s="12"/>
      <c r="W35" s="12"/>
      <c r="X35" s="12"/>
    </row>
    <row r="36" spans="1:24">
      <c r="A36" s="14" t="s">
        <v>40</v>
      </c>
      <c r="B36" s="15">
        <f t="shared" ref="B36:G36" si="29">AVERAGE(B2:B34)</f>
        <v>12.718181818181817</v>
      </c>
      <c r="C36" s="15">
        <f t="shared" si="29"/>
        <v>17.487878787878788</v>
      </c>
      <c r="D36" s="15">
        <f t="shared" si="29"/>
        <v>29.066666666666666</v>
      </c>
      <c r="E36" s="15">
        <f t="shared" si="29"/>
        <v>36.193939393939395</v>
      </c>
      <c r="F36" s="15">
        <f t="shared" si="29"/>
        <v>43.030303030303031</v>
      </c>
      <c r="G36" s="15">
        <f t="shared" si="29"/>
        <v>45.072727272727278</v>
      </c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12"/>
      <c r="S36" s="12"/>
      <c r="T36" s="12"/>
      <c r="U36" s="12"/>
      <c r="V36" s="12"/>
      <c r="W36" s="12"/>
      <c r="X36" s="12"/>
    </row>
    <row r="37" spans="1:24">
      <c r="A37" s="14" t="s">
        <v>41</v>
      </c>
      <c r="B37" s="15">
        <f t="shared" ref="B37:G37" si="30">STDEV(B2:B34)</f>
        <v>7.6877522131575704</v>
      </c>
      <c r="C37" s="15">
        <f t="shared" si="30"/>
        <v>9.6051014302217741</v>
      </c>
      <c r="D37" s="15">
        <f t="shared" si="30"/>
        <v>17.167732572086123</v>
      </c>
      <c r="E37" s="15">
        <f t="shared" si="30"/>
        <v>20.606490776481373</v>
      </c>
      <c r="F37" s="15">
        <f t="shared" si="30"/>
        <v>24.48541000331225</v>
      </c>
      <c r="G37" s="15">
        <f t="shared" si="30"/>
        <v>25.936331572806242</v>
      </c>
      <c r="H37" s="11"/>
      <c r="I37" s="11"/>
      <c r="J37" s="11"/>
      <c r="K37" s="11"/>
      <c r="L37" s="11"/>
      <c r="M37" s="11"/>
      <c r="N37" s="11"/>
      <c r="O37" s="11"/>
      <c r="P37" s="11"/>
      <c r="Q37" s="12"/>
      <c r="R37" s="12"/>
      <c r="S37" s="12"/>
      <c r="T37" s="12"/>
      <c r="U37" s="12"/>
      <c r="V37" s="12"/>
      <c r="W37" s="12"/>
      <c r="X37" s="12"/>
    </row>
    <row r="38" spans="1:24">
      <c r="A38" s="14" t="s">
        <v>42</v>
      </c>
      <c r="B38" s="16">
        <f>1.282/B37</f>
        <v>0.16675875658503403</v>
      </c>
      <c r="C38" s="16">
        <f t="shared" ref="C38:G38" si="31">1.282/C37</f>
        <v>0.13347074045113957</v>
      </c>
      <c r="D38" s="16">
        <f t="shared" si="31"/>
        <v>7.4674974963465354E-2</v>
      </c>
      <c r="E38" s="16">
        <f t="shared" si="31"/>
        <v>6.2213407120399848E-2</v>
      </c>
      <c r="F38" s="16">
        <f t="shared" si="31"/>
        <v>5.2357710155826603E-2</v>
      </c>
      <c r="G38" s="16">
        <f t="shared" si="31"/>
        <v>4.9428732679534099E-2</v>
      </c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12"/>
      <c r="S38" s="12"/>
      <c r="T38" s="12"/>
      <c r="U38" s="12"/>
      <c r="V38" s="12"/>
      <c r="W38" s="12"/>
      <c r="X38" s="12"/>
    </row>
    <row r="39" spans="1:24">
      <c r="A39" s="14" t="s">
        <v>43</v>
      </c>
      <c r="B39" s="15">
        <f>B36-0.45*B37</f>
        <v>9.2586933222609105</v>
      </c>
      <c r="C39" s="15">
        <f t="shared" ref="C39:G39" si="32">C36-0.45*C37</f>
        <v>13.16558314427899</v>
      </c>
      <c r="D39" s="15">
        <f t="shared" si="32"/>
        <v>21.341187009227909</v>
      </c>
      <c r="E39" s="15">
        <f t="shared" si="32"/>
        <v>26.921018544522777</v>
      </c>
      <c r="F39" s="15">
        <f t="shared" si="32"/>
        <v>32.011868528812521</v>
      </c>
      <c r="G39" s="15">
        <f t="shared" si="32"/>
        <v>33.401378064964469</v>
      </c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12"/>
      <c r="S39" s="12"/>
      <c r="T39" s="12"/>
      <c r="U39" s="12"/>
      <c r="V39" s="12"/>
      <c r="W39" s="12"/>
      <c r="X39" s="12"/>
    </row>
    <row r="40" spans="1:24"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12"/>
      <c r="S40" s="12"/>
      <c r="T40" s="12"/>
      <c r="U40" s="12"/>
      <c r="V40" s="12"/>
      <c r="W40" s="12"/>
      <c r="X40" s="12"/>
    </row>
    <row r="41" spans="1:2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12"/>
      <c r="S41" s="12"/>
      <c r="T41" s="12"/>
      <c r="U41" s="12"/>
      <c r="V41" s="12"/>
      <c r="W41" s="12"/>
      <c r="X41" s="12"/>
    </row>
    <row r="42" spans="1:2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12"/>
      <c r="S42" s="12"/>
      <c r="T42" s="12"/>
      <c r="U42" s="12"/>
      <c r="V42" s="12"/>
      <c r="W42" s="12"/>
      <c r="X42" s="12"/>
    </row>
    <row r="43" spans="1:2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12"/>
      <c r="S43" s="12"/>
      <c r="T43" s="12"/>
      <c r="U43" s="12"/>
      <c r="V43" s="12"/>
      <c r="W43" s="12"/>
      <c r="X43" s="12"/>
    </row>
    <row r="44" spans="1:2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12"/>
      <c r="S44" s="12"/>
      <c r="T44" s="12"/>
      <c r="U44" s="12"/>
      <c r="V44" s="12"/>
      <c r="W44" s="12"/>
      <c r="X44" s="12"/>
    </row>
    <row r="45" spans="1:2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12"/>
      <c r="S45" s="12"/>
      <c r="T45" s="12"/>
      <c r="U45" s="12"/>
      <c r="V45" s="12"/>
      <c r="W45" s="12"/>
      <c r="X45" s="12"/>
    </row>
    <row r="46" spans="1:2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12"/>
      <c r="S46" s="12"/>
      <c r="T46" s="12"/>
      <c r="U46" s="12"/>
      <c r="V46" s="12"/>
      <c r="W46" s="12"/>
      <c r="X46" s="12"/>
    </row>
    <row r="47" spans="1:24">
      <c r="A47" s="11" t="s">
        <v>53</v>
      </c>
      <c r="B47" s="11">
        <f>0.2+0.08+0.1+0.08</f>
        <v>0.46</v>
      </c>
      <c r="C47" s="11"/>
      <c r="D47" s="11" t="s">
        <v>55</v>
      </c>
      <c r="E47" s="26">
        <f>0.278*0.46*50*12.5</f>
        <v>79.925000000000011</v>
      </c>
      <c r="F47" s="11"/>
      <c r="G47" s="13">
        <f>1-(1-1/20)^50</f>
        <v>0.92305502472328671</v>
      </c>
      <c r="H47" s="11"/>
      <c r="I47" s="11"/>
      <c r="J47" s="11"/>
      <c r="K47" s="11"/>
      <c r="L47" s="11"/>
      <c r="M47" s="11"/>
      <c r="N47" s="11"/>
      <c r="O47" s="11"/>
      <c r="P47" s="6"/>
    </row>
    <row r="48" spans="1:24">
      <c r="A48" s="11" t="s">
        <v>54</v>
      </c>
      <c r="B48" s="27">
        <f>(1.5*9.65+4*SQRT(50))/(0.8*SQRT(230))</f>
        <v>3.5243285646512863</v>
      </c>
      <c r="C48" s="11"/>
      <c r="D48" s="11" t="s">
        <v>56</v>
      </c>
      <c r="E48" s="26">
        <f>18*0.278*50*0.46</f>
        <v>115.09200000000001</v>
      </c>
      <c r="F48" s="11"/>
      <c r="G48" s="13">
        <f>1-(1-1/50)^50</f>
        <v>0.63583031991288352</v>
      </c>
      <c r="H48" s="11"/>
      <c r="I48" s="11"/>
      <c r="J48" s="11"/>
      <c r="K48" s="11"/>
      <c r="L48" s="11"/>
      <c r="M48" s="11"/>
      <c r="N48" s="11"/>
      <c r="O48" s="11"/>
      <c r="P48" s="6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6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6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6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6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6"/>
    </row>
    <row r="54" spans="1:1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6"/>
    </row>
    <row r="55" spans="1:1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6"/>
    </row>
    <row r="56" spans="1:1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6"/>
    </row>
    <row r="57" spans="1:1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6"/>
    </row>
    <row r="58" spans="1:1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6"/>
    </row>
    <row r="59" spans="1:1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6"/>
    </row>
    <row r="60" spans="1:1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6"/>
    </row>
    <row r="61" spans="1:1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  <row r="62" spans="1:1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6"/>
    </row>
    <row r="63" spans="1:1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6"/>
    </row>
    <row r="64" spans="1:1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6"/>
    </row>
    <row r="65" spans="1:1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6"/>
    </row>
    <row r="66" spans="1:1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6"/>
    </row>
    <row r="67" spans="1:1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6"/>
    </row>
    <row r="68" spans="1:1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6"/>
    </row>
    <row r="69" spans="1:1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6"/>
    </row>
    <row r="70" spans="1:1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6"/>
    </row>
    <row r="71" spans="1:1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6"/>
    </row>
    <row r="72" spans="1:1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6"/>
    </row>
    <row r="73" spans="1:1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6"/>
    </row>
    <row r="74" spans="1:1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6"/>
    </row>
    <row r="75" spans="1:1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6"/>
    </row>
    <row r="76" spans="1:1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6"/>
    </row>
    <row r="77" spans="1:1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6"/>
    </row>
    <row r="78" spans="1:1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6"/>
    </row>
    <row r="79" spans="1:1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6"/>
    </row>
    <row r="80" spans="1:1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6"/>
    </row>
    <row r="81" spans="1:1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6"/>
    </row>
    <row r="82" spans="1:1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6"/>
    </row>
    <row r="83" spans="1:1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6"/>
    </row>
    <row r="84" spans="1:1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6"/>
    </row>
    <row r="85" spans="1:1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6"/>
    </row>
    <row r="86" spans="1:1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6"/>
    </row>
    <row r="87" spans="1:1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6"/>
    </row>
    <row r="88" spans="1:1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6"/>
    </row>
    <row r="89" spans="1:1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6"/>
    </row>
    <row r="90" spans="1:1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6"/>
    </row>
    <row r="91" spans="1:1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6"/>
    </row>
    <row r="92" spans="1:1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6"/>
    </row>
    <row r="93" spans="1:1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6"/>
    </row>
    <row r="94" spans="1:1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6"/>
    </row>
    <row r="95" spans="1:1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6"/>
    </row>
    <row r="96" spans="1:1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6"/>
    </row>
    <row r="97" spans="1:1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6"/>
    </row>
    <row r="98" spans="1:1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6"/>
    </row>
    <row r="99" spans="1:1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6"/>
    </row>
    <row r="100" spans="1:1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6"/>
    </row>
    <row r="101" spans="1:1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6"/>
    </row>
    <row r="102" spans="1:1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6"/>
    </row>
    <row r="103" spans="1:1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6"/>
    </row>
    <row r="104" spans="1:1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6"/>
    </row>
    <row r="105" spans="1:1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6"/>
    </row>
    <row r="106" spans="1:1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6"/>
    </row>
    <row r="107" spans="1:1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6"/>
    </row>
    <row r="108" spans="1:1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6"/>
    </row>
    <row r="109" spans="1:1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6"/>
    </row>
    <row r="110" spans="1:1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6"/>
    </row>
    <row r="111" spans="1:1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6"/>
    </row>
    <row r="112" spans="1:1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6"/>
    </row>
    <row r="113" spans="1:1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6"/>
    </row>
    <row r="114" spans="1:1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6"/>
    </row>
    <row r="115" spans="1:1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6"/>
    </row>
    <row r="116" spans="1: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6"/>
    </row>
    <row r="117" spans="1:1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6"/>
    </row>
    <row r="118" spans="1:1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6"/>
    </row>
    <row r="119" spans="1:1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6"/>
    </row>
    <row r="120" spans="1:1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6"/>
    </row>
    <row r="121" spans="1:1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6"/>
    </row>
    <row r="122" spans="1:1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6"/>
    </row>
    <row r="123" spans="1:1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6"/>
    </row>
    <row r="124" spans="1:1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6"/>
    </row>
    <row r="125" spans="1:1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6"/>
    </row>
    <row r="126" spans="1:1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6"/>
    </row>
    <row r="127" spans="1:1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6"/>
    </row>
    <row r="128" spans="1:1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6"/>
    </row>
    <row r="129" spans="1:1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6"/>
    </row>
    <row r="130" spans="1:1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6"/>
    </row>
    <row r="131" spans="1:1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6"/>
    </row>
    <row r="132" spans="1:1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6"/>
    </row>
    <row r="133" spans="1:1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6"/>
    </row>
    <row r="134" spans="1:1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6"/>
    </row>
    <row r="135" spans="1:1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6"/>
    </row>
    <row r="136" spans="1:1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6"/>
    </row>
    <row r="137" spans="1:1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6"/>
    </row>
    <row r="138" spans="1:1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6"/>
    </row>
    <row r="139" spans="1:1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6"/>
    </row>
    <row r="140" spans="1:1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6"/>
    </row>
    <row r="141" spans="1:1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6"/>
    </row>
    <row r="142" spans="1:1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6"/>
    </row>
    <row r="143" spans="1:1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6"/>
    </row>
    <row r="144" spans="1:1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6"/>
    </row>
    <row r="145" spans="1:1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ΤΣΑΚΝΙΑΣ ΔΗΜΟΣ</dc:creator>
  <cp:lastModifiedBy>ΤΣΑΚΝΙΑΣ ΔΗΜΟΣ</cp:lastModifiedBy>
  <cp:lastPrinted>2009-01-11T12:57:00Z</cp:lastPrinted>
  <dcterms:created xsi:type="dcterms:W3CDTF">2009-01-09T20:16:30Z</dcterms:created>
  <dcterms:modified xsi:type="dcterms:W3CDTF">2009-01-11T13:54:42Z</dcterms:modified>
</cp:coreProperties>
</file>