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2" yWindow="312" windowWidth="12132" windowHeight="7692" activeTab="1"/>
  </bookViews>
  <sheets>
    <sheet name="3A (Penman)" sheetId="1" r:id="rId1"/>
    <sheet name="3A (Pen-Mon)" sheetId="2" r:id="rId2"/>
  </sheets>
  <calcPr calcId="144525"/>
</workbook>
</file>

<file path=xl/calcChain.xml><?xml version="1.0" encoding="utf-8"?>
<calcChain xmlns="http://schemas.openxmlformats.org/spreadsheetml/2006/main">
  <c r="I38" i="2" l="1"/>
  <c r="H38" i="2"/>
  <c r="G38" i="2"/>
  <c r="F38" i="2"/>
  <c r="D38" i="2"/>
  <c r="C38" i="2"/>
  <c r="B38" i="2"/>
  <c r="J38" i="2" s="1"/>
  <c r="K38" i="2" s="1"/>
  <c r="H37" i="2"/>
  <c r="F37" i="2"/>
  <c r="D37" i="2"/>
  <c r="B37" i="2"/>
  <c r="G37" i="2" s="1"/>
  <c r="I36" i="2"/>
  <c r="H36" i="2"/>
  <c r="G36" i="2"/>
  <c r="F36" i="2"/>
  <c r="D36" i="2"/>
  <c r="C36" i="2"/>
  <c r="B36" i="2"/>
  <c r="J36" i="2" s="1"/>
  <c r="K36" i="2" s="1"/>
  <c r="H35" i="2"/>
  <c r="F35" i="2"/>
  <c r="D35" i="2"/>
  <c r="B35" i="2"/>
  <c r="G35" i="2" s="1"/>
  <c r="I34" i="2"/>
  <c r="H34" i="2"/>
  <c r="G34" i="2"/>
  <c r="F34" i="2"/>
  <c r="D34" i="2"/>
  <c r="C34" i="2"/>
  <c r="B34" i="2"/>
  <c r="J34" i="2" s="1"/>
  <c r="K34" i="2" s="1"/>
  <c r="H33" i="2"/>
  <c r="F33" i="2"/>
  <c r="D33" i="2"/>
  <c r="B33" i="2"/>
  <c r="G33" i="2" s="1"/>
  <c r="I32" i="2"/>
  <c r="H32" i="2"/>
  <c r="G32" i="2"/>
  <c r="F32" i="2"/>
  <c r="D32" i="2"/>
  <c r="C32" i="2"/>
  <c r="B32" i="2"/>
  <c r="J32" i="2" s="1"/>
  <c r="K32" i="2" s="1"/>
  <c r="H31" i="2"/>
  <c r="F31" i="2"/>
  <c r="D31" i="2"/>
  <c r="B31" i="2"/>
  <c r="J31" i="2" s="1"/>
  <c r="K31" i="2" s="1"/>
  <c r="I30" i="2"/>
  <c r="H30" i="2"/>
  <c r="G30" i="2"/>
  <c r="F30" i="2"/>
  <c r="D30" i="2"/>
  <c r="C30" i="2"/>
  <c r="B30" i="2"/>
  <c r="J30" i="2" s="1"/>
  <c r="K30" i="2" s="1"/>
  <c r="H29" i="2"/>
  <c r="F29" i="2"/>
  <c r="D29" i="2"/>
  <c r="B29" i="2"/>
  <c r="G29" i="2" s="1"/>
  <c r="I28" i="2"/>
  <c r="H28" i="2"/>
  <c r="G28" i="2"/>
  <c r="F28" i="2"/>
  <c r="D28" i="2"/>
  <c r="C28" i="2"/>
  <c r="B28" i="2"/>
  <c r="J28" i="2" s="1"/>
  <c r="K28" i="2" s="1"/>
  <c r="H27" i="2"/>
  <c r="F27" i="2"/>
  <c r="D27" i="2"/>
  <c r="B27" i="2"/>
  <c r="J27" i="2" s="1"/>
  <c r="K27" i="2" s="1"/>
  <c r="J22" i="2"/>
  <c r="L38" i="2" s="1"/>
  <c r="J21" i="2"/>
  <c r="L37" i="2" s="1"/>
  <c r="J20" i="2"/>
  <c r="L36" i="2" s="1"/>
  <c r="J19" i="2"/>
  <c r="I35" i="2" s="1"/>
  <c r="J18" i="2"/>
  <c r="L34" i="2" s="1"/>
  <c r="J17" i="2"/>
  <c r="I33" i="2" s="1"/>
  <c r="J16" i="2"/>
  <c r="L32" i="2" s="1"/>
  <c r="J15" i="2"/>
  <c r="I31" i="2" s="1"/>
  <c r="J14" i="2"/>
  <c r="L30" i="2" s="1"/>
  <c r="J13" i="2"/>
  <c r="L29" i="2" s="1"/>
  <c r="J12" i="2"/>
  <c r="L28" i="2" s="1"/>
  <c r="J11" i="2"/>
  <c r="I27" i="2" s="1"/>
  <c r="E5" i="2"/>
  <c r="I37" i="1"/>
  <c r="H37" i="1"/>
  <c r="F37" i="1"/>
  <c r="B37" i="1"/>
  <c r="C37" i="1" s="1"/>
  <c r="H36" i="1"/>
  <c r="F36" i="1"/>
  <c r="B36" i="1"/>
  <c r="G36" i="1" s="1"/>
  <c r="I35" i="1"/>
  <c r="H35" i="1"/>
  <c r="F35" i="1"/>
  <c r="B35" i="1"/>
  <c r="C35" i="1" s="1"/>
  <c r="H34" i="1"/>
  <c r="F34" i="1"/>
  <c r="B34" i="1"/>
  <c r="J34" i="1" s="1"/>
  <c r="K34" i="1" s="1"/>
  <c r="I33" i="1"/>
  <c r="H33" i="1"/>
  <c r="F33" i="1"/>
  <c r="B33" i="1"/>
  <c r="C33" i="1" s="1"/>
  <c r="H32" i="1"/>
  <c r="F32" i="1"/>
  <c r="B32" i="1"/>
  <c r="J32" i="1" s="1"/>
  <c r="K32" i="1" s="1"/>
  <c r="I31" i="1"/>
  <c r="H31" i="1"/>
  <c r="F31" i="1"/>
  <c r="B31" i="1"/>
  <c r="C31" i="1" s="1"/>
  <c r="H30" i="1"/>
  <c r="F30" i="1"/>
  <c r="B30" i="1"/>
  <c r="G30" i="1" s="1"/>
  <c r="I29" i="1"/>
  <c r="H29" i="1"/>
  <c r="F29" i="1"/>
  <c r="B29" i="1"/>
  <c r="C29" i="1" s="1"/>
  <c r="H28" i="1"/>
  <c r="F28" i="1"/>
  <c r="B28" i="1"/>
  <c r="J28" i="1" s="1"/>
  <c r="K28" i="1" s="1"/>
  <c r="I27" i="1"/>
  <c r="H27" i="1"/>
  <c r="F27" i="1"/>
  <c r="B27" i="1"/>
  <c r="C27" i="1" s="1"/>
  <c r="H26" i="1"/>
  <c r="F26" i="1"/>
  <c r="B26" i="1"/>
  <c r="J26" i="1" s="1"/>
  <c r="K26" i="1" s="1"/>
  <c r="J21" i="1"/>
  <c r="L37" i="1" s="1"/>
  <c r="J20" i="1"/>
  <c r="I36" i="1" s="1"/>
  <c r="J19" i="1"/>
  <c r="L35" i="1" s="1"/>
  <c r="J18" i="1"/>
  <c r="I34" i="1" s="1"/>
  <c r="J17" i="1"/>
  <c r="L33" i="1" s="1"/>
  <c r="J16" i="1"/>
  <c r="I32" i="1" s="1"/>
  <c r="J15" i="1"/>
  <c r="L31" i="1" s="1"/>
  <c r="J14" i="1"/>
  <c r="I30" i="1" s="1"/>
  <c r="J13" i="1"/>
  <c r="L29" i="1" s="1"/>
  <c r="J12" i="1"/>
  <c r="I28" i="1" s="1"/>
  <c r="J11" i="1"/>
  <c r="L27" i="1" s="1"/>
  <c r="J10" i="1"/>
  <c r="I26" i="1" s="1"/>
  <c r="E5" i="1"/>
  <c r="M30" i="2" l="1"/>
  <c r="E30" i="2" s="1"/>
  <c r="N30" i="2" s="1"/>
  <c r="M34" i="2"/>
  <c r="N36" i="2"/>
  <c r="E33" i="2"/>
  <c r="M32" i="2"/>
  <c r="E34" i="2"/>
  <c r="N34" i="2" s="1"/>
  <c r="M38" i="2"/>
  <c r="E38" i="2" s="1"/>
  <c r="N38" i="2" s="1"/>
  <c r="M28" i="2"/>
  <c r="E28" i="2" s="1"/>
  <c r="N28" i="2" s="1"/>
  <c r="E32" i="2"/>
  <c r="N32" i="2" s="1"/>
  <c r="M36" i="2"/>
  <c r="E36" i="2" s="1"/>
  <c r="L33" i="2"/>
  <c r="J35" i="2"/>
  <c r="K35" i="2" s="1"/>
  <c r="C27" i="2"/>
  <c r="G27" i="2"/>
  <c r="I29" i="2"/>
  <c r="C31" i="2"/>
  <c r="G31" i="2"/>
  <c r="C35" i="2"/>
  <c r="I37" i="2"/>
  <c r="L31" i="2"/>
  <c r="M31" i="2" s="1"/>
  <c r="E31" i="2" s="1"/>
  <c r="L27" i="2"/>
  <c r="M27" i="2" s="1"/>
  <c r="E27" i="2" s="1"/>
  <c r="J29" i="2"/>
  <c r="K29" i="2" s="1"/>
  <c r="M29" i="2" s="1"/>
  <c r="J33" i="2"/>
  <c r="K33" i="2" s="1"/>
  <c r="M33" i="2" s="1"/>
  <c r="L35" i="2"/>
  <c r="J37" i="2"/>
  <c r="K37" i="2" s="1"/>
  <c r="M37" i="2" s="1"/>
  <c r="C29" i="2"/>
  <c r="C33" i="2"/>
  <c r="C37" i="2"/>
  <c r="E37" i="1"/>
  <c r="N37" i="1" s="1"/>
  <c r="M26" i="1"/>
  <c r="E26" i="1" s="1"/>
  <c r="G26" i="1"/>
  <c r="G28" i="1"/>
  <c r="G32" i="1"/>
  <c r="G34" i="1"/>
  <c r="C26" i="1"/>
  <c r="L26" i="1"/>
  <c r="J27" i="1"/>
  <c r="K27" i="1" s="1"/>
  <c r="M27" i="1" s="1"/>
  <c r="E27" i="1" s="1"/>
  <c r="N27" i="1" s="1"/>
  <c r="C28" i="1"/>
  <c r="L28" i="1"/>
  <c r="M28" i="1" s="1"/>
  <c r="E28" i="1" s="1"/>
  <c r="J29" i="1"/>
  <c r="K29" i="1" s="1"/>
  <c r="M29" i="1" s="1"/>
  <c r="E29" i="1" s="1"/>
  <c r="N29" i="1" s="1"/>
  <c r="C30" i="1"/>
  <c r="L30" i="1"/>
  <c r="J31" i="1"/>
  <c r="K31" i="1" s="1"/>
  <c r="M31" i="1" s="1"/>
  <c r="E31" i="1" s="1"/>
  <c r="N31" i="1" s="1"/>
  <c r="C32" i="1"/>
  <c r="L32" i="1"/>
  <c r="M32" i="1" s="1"/>
  <c r="E32" i="1" s="1"/>
  <c r="J33" i="1"/>
  <c r="K33" i="1" s="1"/>
  <c r="M33" i="1" s="1"/>
  <c r="E33" i="1" s="1"/>
  <c r="N33" i="1" s="1"/>
  <c r="C34" i="1"/>
  <c r="L34" i="1"/>
  <c r="M34" i="1" s="1"/>
  <c r="E34" i="1" s="1"/>
  <c r="J35" i="1"/>
  <c r="K35" i="1" s="1"/>
  <c r="M35" i="1" s="1"/>
  <c r="E35" i="1" s="1"/>
  <c r="N35" i="1" s="1"/>
  <c r="C36" i="1"/>
  <c r="L36" i="1"/>
  <c r="J37" i="1"/>
  <c r="K37" i="1" s="1"/>
  <c r="M37" i="1" s="1"/>
  <c r="G27" i="1"/>
  <c r="G29" i="1"/>
  <c r="G37" i="1"/>
  <c r="G31" i="1"/>
  <c r="G33" i="1"/>
  <c r="G35" i="1"/>
  <c r="J30" i="1"/>
  <c r="K30" i="1" s="1"/>
  <c r="M30" i="1" s="1"/>
  <c r="E30" i="1" s="1"/>
  <c r="J36" i="1"/>
  <c r="K36" i="1" s="1"/>
  <c r="P32" i="2" l="1"/>
  <c r="O32" i="2"/>
  <c r="P30" i="2"/>
  <c r="O30" i="2"/>
  <c r="O28" i="2"/>
  <c r="P28" i="2"/>
  <c r="P38" i="2"/>
  <c r="O38" i="2"/>
  <c r="P34" i="2"/>
  <c r="O34" i="2"/>
  <c r="N33" i="2"/>
  <c r="E37" i="2"/>
  <c r="E29" i="2"/>
  <c r="N29" i="2" s="1"/>
  <c r="N27" i="2"/>
  <c r="N37" i="2"/>
  <c r="N31" i="2"/>
  <c r="M35" i="2"/>
  <c r="E35" i="2" s="1"/>
  <c r="N35" i="2" s="1"/>
  <c r="P36" i="2"/>
  <c r="O36" i="2"/>
  <c r="P35" i="1"/>
  <c r="O35" i="1"/>
  <c r="P37" i="1"/>
  <c r="O37" i="1"/>
  <c r="P29" i="1"/>
  <c r="O29" i="1"/>
  <c r="P31" i="1"/>
  <c r="O31" i="1"/>
  <c r="P33" i="1"/>
  <c r="O33" i="1"/>
  <c r="P27" i="1"/>
  <c r="O27" i="1"/>
  <c r="M36" i="1"/>
  <c r="E36" i="1" s="1"/>
  <c r="N36" i="1" s="1"/>
  <c r="N32" i="1"/>
  <c r="N34" i="1"/>
  <c r="N26" i="1"/>
  <c r="N28" i="1"/>
  <c r="N30" i="1"/>
  <c r="P35" i="2" l="1"/>
  <c r="O35" i="2"/>
  <c r="P29" i="2"/>
  <c r="O29" i="2"/>
  <c r="P37" i="2"/>
  <c r="O37" i="2"/>
  <c r="P27" i="2"/>
  <c r="O27" i="2"/>
  <c r="O33" i="2"/>
  <c r="P33" i="2"/>
  <c r="P31" i="2"/>
  <c r="O31" i="2"/>
  <c r="O36" i="1"/>
  <c r="P36" i="1"/>
  <c r="P26" i="1"/>
  <c r="P38" i="1" s="1"/>
  <c r="O26" i="1"/>
  <c r="O34" i="1"/>
  <c r="P34" i="1"/>
  <c r="O30" i="1"/>
  <c r="P30" i="1"/>
  <c r="P28" i="1"/>
  <c r="O28" i="1"/>
  <c r="O32" i="1"/>
  <c r="P32" i="1"/>
  <c r="P39" i="2" l="1"/>
</calcChain>
</file>

<file path=xl/comments1.xml><?xml version="1.0" encoding="utf-8"?>
<comments xmlns="http://schemas.openxmlformats.org/spreadsheetml/2006/main">
  <authors>
    <author>User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161"/>
          </rPr>
          <t>S</t>
        </r>
        <r>
          <rPr>
            <b/>
            <sz val="8"/>
            <color indexed="81"/>
            <rFont val="Tahoma"/>
            <family val="2"/>
            <charset val="161"/>
          </rPr>
          <t>0</t>
        </r>
        <r>
          <rPr>
            <b/>
            <sz val="9"/>
            <color indexed="81"/>
            <rFont val="Tahoma"/>
            <family val="2"/>
            <charset val="161"/>
          </rPr>
          <t>: Ακτινοβολία βραχέων κυμάτων στο εξωτερικό όριο της ατμόσφαιρας</t>
        </r>
      </text>
    </comment>
    <comment ref="I8" authorId="0">
      <text>
        <r>
          <rPr>
            <b/>
            <sz val="9"/>
            <color indexed="81"/>
            <rFont val="Tahoma"/>
            <family val="2"/>
            <charset val="161"/>
          </rPr>
          <t>Ν: Δυνατές ώρες ηλιοφάνειας. Λαμβάνονται από Πίνακα για το γεωγραφικό πλάτος της περιοχής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161"/>
          </rPr>
          <t>n: Πραγματικές ώρες ηλιοφάνειας στο 24ωρο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H9" authorId="0">
      <text>
        <r>
          <rPr>
            <b/>
            <sz val="9"/>
            <color indexed="81"/>
            <rFont val="Tahoma"/>
            <family val="2"/>
            <charset val="161"/>
          </rPr>
          <t>S</t>
        </r>
        <r>
          <rPr>
            <b/>
            <sz val="8"/>
            <color indexed="81"/>
            <rFont val="Tahoma"/>
            <family val="2"/>
            <charset val="161"/>
          </rPr>
          <t>0</t>
        </r>
        <r>
          <rPr>
            <b/>
            <sz val="9"/>
            <color indexed="81"/>
            <rFont val="Tahoma"/>
            <family val="2"/>
            <charset val="161"/>
          </rPr>
          <t>: Ακτινοβολία βραχέων κυμάτων στο εξωτερικό όριο της ατμόσφαιρας</t>
        </r>
      </text>
    </comment>
    <comment ref="I9" authorId="0">
      <text>
        <r>
          <rPr>
            <b/>
            <sz val="9"/>
            <color indexed="81"/>
            <rFont val="Tahoma"/>
            <family val="2"/>
            <charset val="161"/>
          </rPr>
          <t>Ν: Δυνατές ώρες ηλιοφάνειας. Λαμβάνονται από Πίνακα για το γεωγραφικό πλάτος της περιοχής</t>
        </r>
      </text>
    </comment>
    <comment ref="J9" authorId="0">
      <text>
        <r>
          <rPr>
            <b/>
            <sz val="9"/>
            <color indexed="81"/>
            <rFont val="Tahoma"/>
            <family val="2"/>
            <charset val="161"/>
          </rPr>
          <t>n: Πραγματικές ώρες ηλιοφάνειας στο 24ωρο</t>
        </r>
      </text>
    </comment>
  </commentList>
</comments>
</file>

<file path=xl/sharedStrings.xml><?xml version="1.0" encoding="utf-8"?>
<sst xmlns="http://schemas.openxmlformats.org/spreadsheetml/2006/main" count="143" uniqueCount="63">
  <si>
    <t>Δεδομένα Εκφώνησης &amp; Σταθερές</t>
  </si>
  <si>
    <t xml:space="preserve">γεωγραφικό πλάτος </t>
  </si>
  <si>
    <r>
      <t xml:space="preserve">38 </t>
    </r>
    <r>
      <rPr>
        <sz val="11"/>
        <rFont val="Calibri"/>
        <family val="2"/>
        <charset val="161"/>
      </rPr>
      <t>°</t>
    </r>
  </si>
  <si>
    <t>λευκαύγεια της υδάτινης επιφάνειας</t>
  </si>
  <si>
    <t>λευκαύγεια του εδάφους</t>
  </si>
  <si>
    <r>
      <t>Σταθερά νόμου θερμικής εκπομπής (σ) [kj/m</t>
    </r>
    <r>
      <rPr>
        <i/>
        <vertAlign val="superscript"/>
        <sz val="11"/>
        <rFont val="Arial"/>
        <family val="2"/>
        <charset val="161"/>
      </rPr>
      <t>2</t>
    </r>
    <r>
      <rPr>
        <i/>
        <sz val="11"/>
        <rFont val="Arial"/>
        <family val="2"/>
        <charset val="161"/>
      </rPr>
      <t>k</t>
    </r>
    <r>
      <rPr>
        <i/>
        <vertAlign val="superscript"/>
        <sz val="11"/>
        <rFont val="Arial"/>
        <family val="2"/>
        <charset val="161"/>
      </rPr>
      <t>4</t>
    </r>
    <r>
      <rPr>
        <i/>
        <sz val="11"/>
        <rFont val="Arial"/>
        <family val="2"/>
        <charset val="161"/>
      </rPr>
      <t>ημ)</t>
    </r>
  </si>
  <si>
    <t>Πίνακας 1: Μετεωρολογικά δεδομένα.</t>
  </si>
  <si>
    <t>Πίνακας 2: Συμπληρωματικά στοιχεία</t>
  </si>
  <si>
    <t>Μήνας</t>
  </si>
  <si>
    <r>
      <t>Θερμοκρασία [</t>
    </r>
    <r>
      <rPr>
        <sz val="11"/>
        <rFont val="Calibri"/>
        <family val="2"/>
        <charset val="161"/>
      </rPr>
      <t>°</t>
    </r>
    <r>
      <rPr>
        <sz val="11"/>
        <rFont val="Arial"/>
        <family val="2"/>
        <charset val="161"/>
      </rPr>
      <t>C]</t>
    </r>
  </si>
  <si>
    <t>Σχετική Υγρασία [%]</t>
  </si>
  <si>
    <t>Ταχύτητα ανέμου στα 2 m [m/s]</t>
  </si>
  <si>
    <t>Ηλιοφάνεια[hr/m]</t>
  </si>
  <si>
    <t>Αριθμός Ημερών</t>
  </si>
  <si>
    <r>
      <t>S</t>
    </r>
    <r>
      <rPr>
        <vertAlign val="subscript"/>
        <sz val="11"/>
        <rFont val="Arial"/>
        <family val="2"/>
        <charset val="161"/>
      </rPr>
      <t>0</t>
    </r>
    <r>
      <rPr>
        <sz val="11"/>
        <rFont val="Arial"/>
        <family val="2"/>
        <charset val="161"/>
      </rPr>
      <t xml:space="preserve"> [kj/m</t>
    </r>
    <r>
      <rPr>
        <vertAlign val="superscript"/>
        <sz val="11"/>
        <rFont val="Arial"/>
        <family val="2"/>
        <charset val="161"/>
      </rPr>
      <t>2</t>
    </r>
    <r>
      <rPr>
        <sz val="11"/>
        <rFont val="Arial"/>
        <family val="2"/>
        <charset val="161"/>
      </rPr>
      <t>ημ]</t>
    </r>
  </si>
  <si>
    <t>N</t>
  </si>
  <si>
    <t>n</t>
  </si>
  <si>
    <t>ΟΚΤ</t>
  </si>
  <si>
    <t>ΝΟΕ</t>
  </si>
  <si>
    <t>ΔΕΚ</t>
  </si>
  <si>
    <t>ΙΑΝ</t>
  </si>
  <si>
    <t>ΦΕΒ</t>
  </si>
  <si>
    <t>ΜΑΡ</t>
  </si>
  <si>
    <t>ΑΠΡ</t>
  </si>
  <si>
    <t>ΜΑΙ</t>
  </si>
  <si>
    <t>ΙΟΥΝ</t>
  </si>
  <si>
    <t>ΙΟΥΛ</t>
  </si>
  <si>
    <t>ΑΥΓ</t>
  </si>
  <si>
    <t>ΣΕΠ</t>
  </si>
  <si>
    <t>Ερώτημα 1 (Penman)</t>
  </si>
  <si>
    <r>
      <t>e</t>
    </r>
    <r>
      <rPr>
        <vertAlign val="subscript"/>
        <sz val="11"/>
        <rFont val="Arial"/>
        <family val="2"/>
        <charset val="161"/>
      </rPr>
      <t>s</t>
    </r>
    <r>
      <rPr>
        <sz val="11"/>
        <rFont val="Arial"/>
        <family val="2"/>
        <charset val="161"/>
      </rPr>
      <t xml:space="preserve"> [hPa]</t>
    </r>
  </si>
  <si>
    <r>
      <t>Δ [hPa/</t>
    </r>
    <r>
      <rPr>
        <sz val="11"/>
        <rFont val="Calibri"/>
        <family val="2"/>
        <charset val="161"/>
      </rPr>
      <t>°</t>
    </r>
    <r>
      <rPr>
        <sz val="11"/>
        <rFont val="Arial"/>
        <family val="2"/>
        <charset val="161"/>
      </rPr>
      <t xml:space="preserve"> C]</t>
    </r>
  </si>
  <si>
    <t>γ [hPa/° C]</t>
  </si>
  <si>
    <r>
      <t>R</t>
    </r>
    <r>
      <rPr>
        <vertAlign val="subscript"/>
        <sz val="11"/>
        <rFont val="Arial"/>
        <family val="2"/>
        <charset val="161"/>
      </rPr>
      <t>n</t>
    </r>
    <r>
      <rPr>
        <sz val="11"/>
        <rFont val="Arial"/>
        <family val="2"/>
        <charset val="161"/>
      </rPr>
      <t xml:space="preserve"> [kj/m</t>
    </r>
    <r>
      <rPr>
        <vertAlign val="superscript"/>
        <sz val="11"/>
        <rFont val="Arial"/>
        <family val="2"/>
        <charset val="161"/>
      </rPr>
      <t>2</t>
    </r>
    <r>
      <rPr>
        <sz val="11"/>
        <rFont val="Arial"/>
        <family val="2"/>
        <charset val="161"/>
      </rPr>
      <t>ημ]</t>
    </r>
  </si>
  <si>
    <r>
      <t>F(u) [kj/hPa m</t>
    </r>
    <r>
      <rPr>
        <vertAlign val="superscript"/>
        <sz val="11"/>
        <rFont val="Arial"/>
        <family val="2"/>
        <charset val="161"/>
      </rPr>
      <t>2</t>
    </r>
    <r>
      <rPr>
        <sz val="11"/>
        <rFont val="Arial"/>
        <family val="2"/>
        <charset val="161"/>
      </rPr>
      <t>ημ]</t>
    </r>
  </si>
  <si>
    <t>D [hPa]</t>
  </si>
  <si>
    <t>λ [kj/kg)</t>
  </si>
  <si>
    <r>
      <t>Sn [kj/m</t>
    </r>
    <r>
      <rPr>
        <vertAlign val="superscript"/>
        <sz val="11"/>
        <rFont val="Arial"/>
        <family val="2"/>
        <charset val="161"/>
      </rPr>
      <t>2</t>
    </r>
    <r>
      <rPr>
        <sz val="11"/>
        <rFont val="Arial"/>
        <family val="2"/>
        <charset val="161"/>
      </rPr>
      <t>ημ]</t>
    </r>
  </si>
  <si>
    <t>e [hPa]</t>
  </si>
  <si>
    <r>
      <t>ε</t>
    </r>
    <r>
      <rPr>
        <vertAlign val="subscript"/>
        <sz val="11"/>
        <rFont val="Arial"/>
        <family val="2"/>
        <charset val="161"/>
      </rPr>
      <t>n</t>
    </r>
  </si>
  <si>
    <r>
      <t>f</t>
    </r>
    <r>
      <rPr>
        <vertAlign val="subscript"/>
        <sz val="11"/>
        <rFont val="Arial"/>
        <family val="2"/>
        <charset val="161"/>
      </rPr>
      <t>L</t>
    </r>
  </si>
  <si>
    <r>
      <t>L</t>
    </r>
    <r>
      <rPr>
        <vertAlign val="subscript"/>
        <sz val="11"/>
        <rFont val="Arial"/>
        <family val="2"/>
        <charset val="161"/>
      </rPr>
      <t>n</t>
    </r>
    <r>
      <rPr>
        <sz val="11"/>
        <rFont val="Arial"/>
        <family val="2"/>
        <charset val="161"/>
      </rPr>
      <t xml:space="preserve"> [kj/m</t>
    </r>
    <r>
      <rPr>
        <vertAlign val="superscript"/>
        <sz val="11"/>
        <rFont val="Arial"/>
        <family val="2"/>
        <charset val="161"/>
      </rPr>
      <t>2</t>
    </r>
    <r>
      <rPr>
        <sz val="11"/>
        <rFont val="Arial"/>
        <family val="2"/>
        <charset val="161"/>
      </rPr>
      <t>ημ]</t>
    </r>
  </si>
  <si>
    <r>
      <t>E [kg/m</t>
    </r>
    <r>
      <rPr>
        <vertAlign val="superscript"/>
        <sz val="11"/>
        <rFont val="Arial"/>
        <family val="2"/>
        <charset val="161"/>
      </rPr>
      <t>2</t>
    </r>
    <r>
      <rPr>
        <sz val="11"/>
        <rFont val="Arial"/>
        <family val="2"/>
        <charset val="161"/>
      </rPr>
      <t>ημ] ή [mm/ημ]</t>
    </r>
  </si>
  <si>
    <t>E' [m/ ημ]</t>
  </si>
  <si>
    <t>E [mm/μήνα]</t>
  </si>
  <si>
    <t>Πίεση κορεσμού υδρατμών</t>
  </si>
  <si>
    <t>Κλίση καμπύλης κορεσμού υδρατμών</t>
  </si>
  <si>
    <t>Ψυχρομετρικός συντελεστής</t>
  </si>
  <si>
    <t>Ολική καθαρή ενέργεια ακτινοβολίας</t>
  </si>
  <si>
    <t>Συνάρτηση ταχύτητας ανέμου</t>
  </si>
  <si>
    <t>Ελλειμμα κορεσμού υδρατμών</t>
  </si>
  <si>
    <t>Λανθανουσα θερμότητα εξάτμισης</t>
  </si>
  <si>
    <t>Αλγ. Άθροισμα      Εισ.-Ανακλ. Μικροκυμ. Ακτινοβ.</t>
  </si>
  <si>
    <t>Μερική πίεση υδρατμών</t>
  </si>
  <si>
    <t>Αδιαστατος συντ. Penman</t>
  </si>
  <si>
    <t>Συντελεστής επίδρασης νέφωσης</t>
  </si>
  <si>
    <t>Καθαρή μακροκυματική ακτινοβολία</t>
  </si>
  <si>
    <t>Εξάτμιση</t>
  </si>
  <si>
    <t>ψυχρομετρικός συντελεστής (γ)</t>
  </si>
  <si>
    <t>Ερώτημα 2 (Penman-Monteith)</t>
  </si>
  <si>
    <t>γ' [hPa/° C]</t>
  </si>
  <si>
    <r>
      <t>γ'=γ(1+0.33u</t>
    </r>
    <r>
      <rPr>
        <i/>
        <vertAlign val="subscript"/>
        <sz val="10"/>
        <rFont val="Arial"/>
        <family val="2"/>
        <charset val="161"/>
      </rPr>
      <t>2</t>
    </r>
    <r>
      <rPr>
        <i/>
        <sz val="10"/>
        <rFont val="Arial"/>
        <family val="2"/>
        <charset val="161"/>
      </rPr>
      <t>)</t>
    </r>
  </si>
  <si>
    <t>Εξατμισοδιαπνοή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</si>
</sst>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2" x14ac:knownFonts="1">
    <font>
      <sz val="10"/>
      <name val="Arial"/>
      <family val="2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i/>
      <sz val="11"/>
      <name val="Arial"/>
      <family val="2"/>
      <charset val="161"/>
    </font>
    <font>
      <sz val="11"/>
      <name val="Calibri"/>
      <family val="2"/>
      <charset val="161"/>
    </font>
    <font>
      <i/>
      <vertAlign val="superscript"/>
      <sz val="11"/>
      <name val="Arial"/>
      <family val="2"/>
      <charset val="161"/>
    </font>
    <font>
      <vertAlign val="subscript"/>
      <sz val="11"/>
      <name val="Arial"/>
      <family val="2"/>
      <charset val="161"/>
    </font>
    <font>
      <vertAlign val="superscript"/>
      <sz val="11"/>
      <name val="Arial"/>
      <family val="2"/>
      <charset val="161"/>
    </font>
    <font>
      <i/>
      <sz val="10"/>
      <name val="Arial"/>
      <family val="2"/>
      <charset val="161"/>
    </font>
    <font>
      <b/>
      <sz val="9"/>
      <color indexed="81"/>
      <name val="Tahoma"/>
      <family val="2"/>
      <charset val="161"/>
    </font>
    <font>
      <b/>
      <sz val="8"/>
      <color indexed="81"/>
      <name val="Tahoma"/>
      <family val="2"/>
      <charset val="161"/>
    </font>
    <font>
      <i/>
      <vertAlign val="subscript"/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11" fontId="2" fillId="0" borderId="1" xfId="0" applyNumberFormat="1" applyFont="1" applyBorder="1"/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/>
    </xf>
    <xf numFmtId="2" fontId="2" fillId="0" borderId="1" xfId="0" applyNumberFormat="1" applyFont="1" applyBorder="1"/>
    <xf numFmtId="0" fontId="1" fillId="2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165" fontId="2" fillId="0" borderId="0" xfId="0" applyNumberFormat="1" applyFont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8"/>
  <sheetViews>
    <sheetView zoomScale="75" zoomScaleNormal="75" workbookViewId="0">
      <selection activeCell="N11" sqref="N11"/>
    </sheetView>
  </sheetViews>
  <sheetFormatPr defaultRowHeight="13.8" x14ac:dyDescent="0.25"/>
  <cols>
    <col min="1" max="1" width="8.88671875" style="2"/>
    <col min="2" max="2" width="15.88671875" style="2" customWidth="1"/>
    <col min="3" max="3" width="15.5546875" style="2" customWidth="1"/>
    <col min="4" max="4" width="19.21875" style="2" customWidth="1"/>
    <col min="5" max="5" width="13.109375" style="2" customWidth="1"/>
    <col min="6" max="6" width="18.33203125" style="2" customWidth="1"/>
    <col min="7" max="7" width="14.44140625" style="2" customWidth="1"/>
    <col min="8" max="8" width="11.88671875" style="2" customWidth="1"/>
    <col min="9" max="9" width="19.77734375" style="2" customWidth="1"/>
    <col min="10" max="10" width="11.44140625" style="2" customWidth="1"/>
    <col min="11" max="11" width="11.5546875" style="2" customWidth="1"/>
    <col min="12" max="12" width="11.77734375" style="2" customWidth="1"/>
    <col min="13" max="13" width="13.88671875" style="2" customWidth="1"/>
    <col min="14" max="14" width="15.109375" style="2" customWidth="1"/>
    <col min="15" max="15" width="13.33203125" style="2" customWidth="1"/>
    <col min="16" max="16" width="13.77734375" style="2" customWidth="1"/>
    <col min="17" max="16384" width="8.88671875" style="2"/>
  </cols>
  <sheetData>
    <row r="1" spans="1:10" x14ac:dyDescent="0.25">
      <c r="A1" s="1" t="s">
        <v>0</v>
      </c>
      <c r="B1" s="1"/>
      <c r="C1" s="1"/>
      <c r="D1" s="1"/>
      <c r="E1" s="1"/>
    </row>
    <row r="2" spans="1:10" ht="14.4" x14ac:dyDescent="0.3">
      <c r="A2" s="3" t="s">
        <v>1</v>
      </c>
      <c r="B2" s="3"/>
      <c r="C2" s="3"/>
      <c r="D2" s="3"/>
      <c r="E2" s="4" t="s">
        <v>2</v>
      </c>
    </row>
    <row r="3" spans="1:10" ht="14.4" x14ac:dyDescent="0.3">
      <c r="A3" s="3" t="s">
        <v>3</v>
      </c>
      <c r="B3" s="3"/>
      <c r="C3" s="3"/>
      <c r="D3" s="3"/>
      <c r="E3" s="5">
        <v>0.05</v>
      </c>
    </row>
    <row r="4" spans="1:10" ht="14.4" x14ac:dyDescent="0.3">
      <c r="A4" s="3" t="s">
        <v>4</v>
      </c>
      <c r="B4" s="3"/>
      <c r="C4" s="3"/>
      <c r="D4" s="3"/>
      <c r="E4" s="5">
        <v>0.25</v>
      </c>
    </row>
    <row r="5" spans="1:10" ht="16.8" x14ac:dyDescent="0.3">
      <c r="A5" s="6" t="s">
        <v>5</v>
      </c>
      <c r="B5" s="7"/>
      <c r="C5" s="7"/>
      <c r="D5" s="8"/>
      <c r="E5" s="9">
        <f>4.9*10^(-6)</f>
        <v>4.9000000000000005E-6</v>
      </c>
    </row>
    <row r="7" spans="1:10" ht="14.4" x14ac:dyDescent="0.3">
      <c r="A7" s="10" t="s">
        <v>6</v>
      </c>
      <c r="G7" s="10" t="s">
        <v>7</v>
      </c>
    </row>
    <row r="8" spans="1:10" ht="21.6" customHeight="1" x14ac:dyDescent="0.25">
      <c r="A8" s="11" t="s">
        <v>8</v>
      </c>
      <c r="B8" s="12" t="s">
        <v>9</v>
      </c>
      <c r="C8" s="12" t="s">
        <v>10</v>
      </c>
      <c r="D8" s="12" t="s">
        <v>11</v>
      </c>
      <c r="E8" s="12" t="s">
        <v>12</v>
      </c>
      <c r="G8" s="13" t="s">
        <v>13</v>
      </c>
      <c r="H8" s="14" t="s">
        <v>14</v>
      </c>
      <c r="I8" s="15" t="s">
        <v>15</v>
      </c>
      <c r="J8" s="15" t="s">
        <v>16</v>
      </c>
    </row>
    <row r="9" spans="1:10" x14ac:dyDescent="0.25">
      <c r="A9" s="11"/>
      <c r="B9" s="12"/>
      <c r="C9" s="12"/>
      <c r="D9" s="12"/>
      <c r="E9" s="12"/>
      <c r="G9" s="13"/>
      <c r="H9" s="16"/>
      <c r="I9" s="17"/>
      <c r="J9" s="17"/>
    </row>
    <row r="10" spans="1:10" x14ac:dyDescent="0.25">
      <c r="A10" s="5" t="s">
        <v>17</v>
      </c>
      <c r="B10" s="18">
        <v>17.600000000000001</v>
      </c>
      <c r="C10" s="18">
        <v>60.4</v>
      </c>
      <c r="D10" s="18">
        <v>1.9</v>
      </c>
      <c r="E10" s="18">
        <v>169.1</v>
      </c>
      <c r="G10" s="5">
        <v>31</v>
      </c>
      <c r="H10" s="18">
        <v>23627</v>
      </c>
      <c r="I10" s="18">
        <v>11</v>
      </c>
      <c r="J10" s="18">
        <f t="shared" ref="J10:J21" si="0">E10/G10</f>
        <v>5.4548387096774196</v>
      </c>
    </row>
    <row r="11" spans="1:10" x14ac:dyDescent="0.25">
      <c r="A11" s="5" t="s">
        <v>18</v>
      </c>
      <c r="B11" s="18">
        <v>11.7</v>
      </c>
      <c r="C11" s="18">
        <v>66.400000000000006</v>
      </c>
      <c r="D11" s="18">
        <v>1.9</v>
      </c>
      <c r="E11" s="18">
        <v>125.2</v>
      </c>
      <c r="G11" s="5">
        <v>30</v>
      </c>
      <c r="H11" s="18">
        <v>17689</v>
      </c>
      <c r="I11" s="18">
        <v>9.9</v>
      </c>
      <c r="J11" s="18">
        <f t="shared" si="0"/>
        <v>4.1733333333333338</v>
      </c>
    </row>
    <row r="12" spans="1:10" x14ac:dyDescent="0.25">
      <c r="A12" s="5" t="s">
        <v>19</v>
      </c>
      <c r="B12" s="18">
        <v>8.4</v>
      </c>
      <c r="C12" s="18">
        <v>67.900000000000006</v>
      </c>
      <c r="D12" s="18">
        <v>2.2999999999999998</v>
      </c>
      <c r="E12" s="18">
        <v>117.7</v>
      </c>
      <c r="G12" s="5">
        <v>31</v>
      </c>
      <c r="H12" s="18">
        <v>14993</v>
      </c>
      <c r="I12" s="18">
        <v>9.4</v>
      </c>
      <c r="J12" s="18">
        <f t="shared" si="0"/>
        <v>3.7967741935483872</v>
      </c>
    </row>
    <row r="13" spans="1:10" x14ac:dyDescent="0.25">
      <c r="A13" s="5" t="s">
        <v>20</v>
      </c>
      <c r="B13" s="18">
        <v>6.3</v>
      </c>
      <c r="C13" s="18">
        <v>66.599999999999994</v>
      </c>
      <c r="D13" s="18">
        <v>2.5</v>
      </c>
      <c r="E13" s="18">
        <v>119.8</v>
      </c>
      <c r="G13" s="5">
        <v>31</v>
      </c>
      <c r="H13" s="18">
        <v>16383</v>
      </c>
      <c r="I13" s="18">
        <v>9.6999999999999993</v>
      </c>
      <c r="J13" s="18">
        <f t="shared" si="0"/>
        <v>3.8645161290322578</v>
      </c>
    </row>
    <row r="14" spans="1:10" x14ac:dyDescent="0.25">
      <c r="A14" s="5" t="s">
        <v>21</v>
      </c>
      <c r="B14" s="18">
        <v>7.6</v>
      </c>
      <c r="C14" s="18">
        <v>64.400000000000006</v>
      </c>
      <c r="D14" s="18">
        <v>2.6</v>
      </c>
      <c r="E14" s="18">
        <v>111.2</v>
      </c>
      <c r="G14" s="5">
        <v>28</v>
      </c>
      <c r="H14" s="18">
        <v>21230</v>
      </c>
      <c r="I14" s="18">
        <v>10.5</v>
      </c>
      <c r="J14" s="18">
        <f t="shared" si="0"/>
        <v>3.9714285714285715</v>
      </c>
    </row>
    <row r="15" spans="1:10" x14ac:dyDescent="0.25">
      <c r="A15" s="5" t="s">
        <v>22</v>
      </c>
      <c r="B15" s="18">
        <v>11.4</v>
      </c>
      <c r="C15" s="18">
        <v>62.2</v>
      </c>
      <c r="D15" s="18">
        <v>2.6</v>
      </c>
      <c r="E15" s="18">
        <v>153.1</v>
      </c>
      <c r="G15" s="5">
        <v>31</v>
      </c>
      <c r="H15" s="18">
        <v>28100</v>
      </c>
      <c r="I15" s="18">
        <v>11.7</v>
      </c>
      <c r="J15" s="18">
        <f t="shared" si="0"/>
        <v>4.9387096774193546</v>
      </c>
    </row>
    <row r="16" spans="1:10" x14ac:dyDescent="0.25">
      <c r="A16" s="5" t="s">
        <v>23</v>
      </c>
      <c r="B16" s="18">
        <v>15.3</v>
      </c>
      <c r="C16" s="18">
        <v>57.9</v>
      </c>
      <c r="D16" s="18">
        <v>2.8</v>
      </c>
      <c r="E16" s="18">
        <v>208.4</v>
      </c>
      <c r="G16" s="5">
        <v>30</v>
      </c>
      <c r="H16" s="18">
        <v>34964</v>
      </c>
      <c r="I16" s="18">
        <v>13</v>
      </c>
      <c r="J16" s="18">
        <f t="shared" si="0"/>
        <v>6.9466666666666672</v>
      </c>
    </row>
    <row r="17" spans="1:16" x14ac:dyDescent="0.25">
      <c r="A17" s="5" t="s">
        <v>24</v>
      </c>
      <c r="B17" s="18">
        <v>20.9</v>
      </c>
      <c r="C17" s="18">
        <v>54.2</v>
      </c>
      <c r="D17" s="18">
        <v>2.4</v>
      </c>
      <c r="E17" s="18">
        <v>262.3</v>
      </c>
      <c r="G17" s="5">
        <v>31</v>
      </c>
      <c r="H17" s="18">
        <v>39711</v>
      </c>
      <c r="I17" s="18">
        <v>14</v>
      </c>
      <c r="J17" s="18">
        <f t="shared" si="0"/>
        <v>8.4612903225806448</v>
      </c>
    </row>
    <row r="18" spans="1:16" x14ac:dyDescent="0.25">
      <c r="A18" s="5" t="s">
        <v>25</v>
      </c>
      <c r="B18" s="18">
        <v>26.1</v>
      </c>
      <c r="C18" s="18">
        <v>48.3</v>
      </c>
      <c r="D18" s="18">
        <v>2.7</v>
      </c>
      <c r="E18" s="18">
        <v>315.2</v>
      </c>
      <c r="G18" s="5">
        <v>30</v>
      </c>
      <c r="H18" s="18">
        <v>41658</v>
      </c>
      <c r="I18" s="18">
        <v>14.6</v>
      </c>
      <c r="J18" s="18">
        <f t="shared" si="0"/>
        <v>10.506666666666666</v>
      </c>
    </row>
    <row r="19" spans="1:16" x14ac:dyDescent="0.25">
      <c r="A19" s="5" t="s">
        <v>26</v>
      </c>
      <c r="B19" s="18">
        <v>28.9</v>
      </c>
      <c r="C19" s="18">
        <v>44.8</v>
      </c>
      <c r="D19" s="18">
        <v>2.5</v>
      </c>
      <c r="E19" s="18">
        <v>338.2</v>
      </c>
      <c r="G19" s="5">
        <v>31</v>
      </c>
      <c r="H19" s="18">
        <v>40731</v>
      </c>
      <c r="I19" s="18">
        <v>14.4</v>
      </c>
      <c r="J19" s="18">
        <f t="shared" si="0"/>
        <v>10.909677419354839</v>
      </c>
    </row>
    <row r="20" spans="1:16" x14ac:dyDescent="0.25">
      <c r="A20" s="5" t="s">
        <v>27</v>
      </c>
      <c r="B20" s="18">
        <v>27.9</v>
      </c>
      <c r="C20" s="18">
        <v>47.2</v>
      </c>
      <c r="D20" s="18">
        <v>2.6</v>
      </c>
      <c r="E20" s="18">
        <v>305.2</v>
      </c>
      <c r="G20" s="5">
        <v>31</v>
      </c>
      <c r="H20" s="18">
        <v>36942</v>
      </c>
      <c r="I20" s="18">
        <v>13.5</v>
      </c>
      <c r="J20" s="18">
        <f t="shared" si="0"/>
        <v>9.8451612903225811</v>
      </c>
    </row>
    <row r="21" spans="1:16" x14ac:dyDescent="0.25">
      <c r="A21" s="5" t="s">
        <v>28</v>
      </c>
      <c r="B21" s="18">
        <v>23.5</v>
      </c>
      <c r="C21" s="18">
        <v>51.4</v>
      </c>
      <c r="D21" s="18">
        <v>2.4</v>
      </c>
      <c r="E21" s="18">
        <v>240.2</v>
      </c>
      <c r="G21" s="5">
        <v>30</v>
      </c>
      <c r="H21" s="18">
        <v>30800</v>
      </c>
      <c r="I21" s="18">
        <v>12.2</v>
      </c>
      <c r="J21" s="18">
        <f t="shared" si="0"/>
        <v>8.0066666666666659</v>
      </c>
    </row>
    <row r="23" spans="1:16" x14ac:dyDescent="0.25">
      <c r="A23" s="1" t="s">
        <v>29</v>
      </c>
      <c r="B23" s="19"/>
      <c r="C23" s="19"/>
      <c r="D23" s="19"/>
      <c r="E23" s="19"/>
    </row>
    <row r="24" spans="1:16" ht="33.6" customHeight="1" x14ac:dyDescent="0.25">
      <c r="A24" s="20" t="s">
        <v>8</v>
      </c>
      <c r="B24" s="21" t="s">
        <v>30</v>
      </c>
      <c r="C24" s="21" t="s">
        <v>31</v>
      </c>
      <c r="D24" s="21" t="s">
        <v>32</v>
      </c>
      <c r="E24" s="21" t="s">
        <v>33</v>
      </c>
      <c r="F24" s="22" t="s">
        <v>34</v>
      </c>
      <c r="G24" s="21" t="s">
        <v>35</v>
      </c>
      <c r="H24" s="21" t="s">
        <v>36</v>
      </c>
      <c r="I24" s="21" t="s">
        <v>37</v>
      </c>
      <c r="J24" s="21" t="s">
        <v>38</v>
      </c>
      <c r="K24" s="21" t="s">
        <v>39</v>
      </c>
      <c r="L24" s="21" t="s">
        <v>40</v>
      </c>
      <c r="M24" s="21" t="s">
        <v>41</v>
      </c>
      <c r="N24" s="22" t="s">
        <v>42</v>
      </c>
      <c r="O24" s="21" t="s">
        <v>43</v>
      </c>
      <c r="P24" s="21" t="s">
        <v>44</v>
      </c>
    </row>
    <row r="25" spans="1:16" ht="42.6" customHeight="1" x14ac:dyDescent="0.25">
      <c r="A25" s="20"/>
      <c r="B25" s="23" t="s">
        <v>45</v>
      </c>
      <c r="C25" s="23" t="s">
        <v>46</v>
      </c>
      <c r="D25" s="23" t="s">
        <v>47</v>
      </c>
      <c r="E25" s="23" t="s">
        <v>48</v>
      </c>
      <c r="F25" s="23" t="s">
        <v>49</v>
      </c>
      <c r="G25" s="23" t="s">
        <v>50</v>
      </c>
      <c r="H25" s="23" t="s">
        <v>51</v>
      </c>
      <c r="I25" s="23" t="s">
        <v>52</v>
      </c>
      <c r="J25" s="23" t="s">
        <v>53</v>
      </c>
      <c r="K25" s="23" t="s">
        <v>54</v>
      </c>
      <c r="L25" s="23" t="s">
        <v>55</v>
      </c>
      <c r="M25" s="23" t="s">
        <v>56</v>
      </c>
      <c r="N25" s="24" t="s">
        <v>57</v>
      </c>
      <c r="O25" s="24"/>
      <c r="P25" s="24"/>
    </row>
    <row r="26" spans="1:16" x14ac:dyDescent="0.25">
      <c r="A26" s="18" t="s">
        <v>17</v>
      </c>
      <c r="B26" s="18">
        <f t="shared" ref="B26:B37" si="1">6.11*EXP((17.27*B10)/(B10+237.3))</f>
        <v>20.133055624513815</v>
      </c>
      <c r="C26" s="18">
        <f t="shared" ref="C26:C37" si="2">(4098*B26)/((B10+237.3)^2)</f>
        <v>1.2698194547213204</v>
      </c>
      <c r="D26" s="18">
        <v>0.67</v>
      </c>
      <c r="E26" s="18">
        <f>I26-M26</f>
        <v>6973.7847886022828</v>
      </c>
      <c r="F26" s="18">
        <f t="shared" ref="F26:F37" si="3">0.26*(1+0.54*D10)</f>
        <v>0.52676000000000001</v>
      </c>
      <c r="G26" s="18">
        <f t="shared" ref="G26:G37" si="4">B26-((C10/100)*B26)</f>
        <v>7.9726900273074719</v>
      </c>
      <c r="H26" s="18">
        <f t="shared" ref="H26:H37" si="5">2501-2.361*B10</f>
        <v>2459.4463999999998</v>
      </c>
      <c r="I26" s="18">
        <f t="shared" ref="I26:I37" si="6">(1-$E$3)*H10*(0.29*COS(38)+0.55*(J10/I10))</f>
        <v>12338.672158361494</v>
      </c>
      <c r="J26" s="18">
        <f t="shared" ref="J26:J37" si="7">(C10/100)*B26</f>
        <v>12.160365597206344</v>
      </c>
      <c r="K26" s="18">
        <f>0.56-0.08*J26^0.5</f>
        <v>0.28102627395734814</v>
      </c>
      <c r="L26" s="18">
        <f t="shared" ref="L26:L37" si="8">0.1+0.9*(J10/I10)</f>
        <v>0.54630498533724348</v>
      </c>
      <c r="M26" s="18">
        <f t="shared" ref="M26:M37" si="9">K26*L26*$E$5*(B10+273)^4</f>
        <v>5364.8873697592117</v>
      </c>
      <c r="N26" s="25">
        <f>(C26/(C26+D26))*(E26/H26)+(D26/(C26+D26))*F26*G26</f>
        <v>3.306689610679248</v>
      </c>
      <c r="O26" s="25">
        <f>N26/1000</f>
        <v>3.3066896106792479E-3</v>
      </c>
      <c r="P26" s="25">
        <f t="shared" ref="P26:P37" si="10">N26*G10</f>
        <v>102.50737793105669</v>
      </c>
    </row>
    <row r="27" spans="1:16" x14ac:dyDescent="0.25">
      <c r="A27" s="18" t="s">
        <v>18</v>
      </c>
      <c r="B27" s="18">
        <f t="shared" si="1"/>
        <v>13.755086746426002</v>
      </c>
      <c r="C27" s="18">
        <f t="shared" si="2"/>
        <v>0.90915219894604538</v>
      </c>
      <c r="D27" s="18">
        <v>0.67</v>
      </c>
      <c r="E27" s="18">
        <f t="shared" ref="E27:E37" si="11">I27-M27</f>
        <v>3639.4638769693065</v>
      </c>
      <c r="F27" s="18">
        <f t="shared" si="3"/>
        <v>0.52676000000000001</v>
      </c>
      <c r="G27" s="18">
        <f t="shared" si="4"/>
        <v>4.6217091467991356</v>
      </c>
      <c r="H27" s="18">
        <f t="shared" si="5"/>
        <v>2473.3762999999999</v>
      </c>
      <c r="I27" s="18">
        <f t="shared" si="6"/>
        <v>8550.5450505087756</v>
      </c>
      <c r="J27" s="18">
        <f t="shared" si="7"/>
        <v>9.1333775996268667</v>
      </c>
      <c r="K27" s="18">
        <f t="shared" ref="K27:K37" si="12">0.56-0.08*J27^0.5</f>
        <v>0.31822817236573675</v>
      </c>
      <c r="L27" s="18">
        <f t="shared" si="8"/>
        <v>0.47939393939393937</v>
      </c>
      <c r="M27" s="18">
        <f t="shared" si="9"/>
        <v>4911.0811735394691</v>
      </c>
      <c r="N27" s="25">
        <f t="shared" ref="N27:N37" si="13">(C27/(C27+D27))*(E27/H27)+(D27/(C27+D27))*F27*G27</f>
        <v>1.880067912855576</v>
      </c>
      <c r="O27" s="25">
        <f t="shared" ref="O27:O37" si="14">N27/1000</f>
        <v>1.8800679128555759E-3</v>
      </c>
      <c r="P27" s="25">
        <f t="shared" si="10"/>
        <v>56.402037385667278</v>
      </c>
    </row>
    <row r="28" spans="1:16" x14ac:dyDescent="0.25">
      <c r="A28" s="18" t="s">
        <v>19</v>
      </c>
      <c r="B28" s="18">
        <f t="shared" si="1"/>
        <v>11.027080638918818</v>
      </c>
      <c r="C28" s="18">
        <f t="shared" si="2"/>
        <v>0.74855237323791457</v>
      </c>
      <c r="D28" s="18">
        <v>0.67</v>
      </c>
      <c r="E28" s="18">
        <f t="shared" si="11"/>
        <v>2251.4079638770318</v>
      </c>
      <c r="F28" s="18">
        <f t="shared" si="3"/>
        <v>0.58291999999999999</v>
      </c>
      <c r="G28" s="18">
        <f t="shared" si="4"/>
        <v>3.5396928850929399</v>
      </c>
      <c r="H28" s="18">
        <f t="shared" si="5"/>
        <v>2481.1676000000002</v>
      </c>
      <c r="I28" s="18">
        <f t="shared" si="6"/>
        <v>7109.1841277287067</v>
      </c>
      <c r="J28" s="18">
        <f t="shared" si="7"/>
        <v>7.4873877538258782</v>
      </c>
      <c r="K28" s="18">
        <f t="shared" si="12"/>
        <v>0.34109526815419089</v>
      </c>
      <c r="L28" s="18">
        <f t="shared" si="8"/>
        <v>0.46352093342484557</v>
      </c>
      <c r="M28" s="18">
        <f t="shared" si="9"/>
        <v>4857.7761638516749</v>
      </c>
      <c r="N28" s="25">
        <f t="shared" si="13"/>
        <v>1.4533725450076365</v>
      </c>
      <c r="O28" s="25">
        <f t="shared" si="14"/>
        <v>1.4533725450076365E-3</v>
      </c>
      <c r="P28" s="25">
        <f t="shared" si="10"/>
        <v>45.054548895236728</v>
      </c>
    </row>
    <row r="29" spans="1:16" x14ac:dyDescent="0.25">
      <c r="A29" s="18" t="s">
        <v>20</v>
      </c>
      <c r="B29" s="18">
        <f t="shared" si="1"/>
        <v>9.5502249025252564</v>
      </c>
      <c r="C29" s="18">
        <f t="shared" si="2"/>
        <v>0.65952457881619198</v>
      </c>
      <c r="D29" s="18">
        <v>0.67</v>
      </c>
      <c r="E29" s="18">
        <f t="shared" si="11"/>
        <v>2822.7272489308898</v>
      </c>
      <c r="F29" s="18">
        <f t="shared" si="3"/>
        <v>0.6110000000000001</v>
      </c>
      <c r="G29" s="18">
        <f t="shared" si="4"/>
        <v>3.1897751174434363</v>
      </c>
      <c r="H29" s="18">
        <f t="shared" si="5"/>
        <v>2486.1257000000001</v>
      </c>
      <c r="I29" s="18">
        <f t="shared" si="6"/>
        <v>7721.1233465000441</v>
      </c>
      <c r="J29" s="18">
        <f t="shared" si="7"/>
        <v>6.36044978508182</v>
      </c>
      <c r="K29" s="18">
        <f t="shared" si="12"/>
        <v>0.35824054266398409</v>
      </c>
      <c r="L29" s="18">
        <f t="shared" si="8"/>
        <v>0.45856335217825073</v>
      </c>
      <c r="M29" s="18">
        <f t="shared" si="9"/>
        <v>4898.3960975691543</v>
      </c>
      <c r="N29" s="25">
        <f t="shared" si="13"/>
        <v>1.5453773536590916</v>
      </c>
      <c r="O29" s="25">
        <f t="shared" si="14"/>
        <v>1.5453773536590915E-3</v>
      </c>
      <c r="P29" s="25">
        <f t="shared" si="10"/>
        <v>47.906697963431839</v>
      </c>
    </row>
    <row r="30" spans="1:16" x14ac:dyDescent="0.25">
      <c r="A30" s="18" t="s">
        <v>21</v>
      </c>
      <c r="B30" s="18">
        <f t="shared" si="1"/>
        <v>10.442332464842817</v>
      </c>
      <c r="C30" s="18">
        <f t="shared" si="2"/>
        <v>0.71349658706749353</v>
      </c>
      <c r="D30" s="18">
        <v>0.67</v>
      </c>
      <c r="E30" s="18">
        <f t="shared" si="11"/>
        <v>5065.2777304191832</v>
      </c>
      <c r="F30" s="18">
        <f t="shared" si="3"/>
        <v>0.62504000000000004</v>
      </c>
      <c r="G30" s="18">
        <f t="shared" si="4"/>
        <v>3.7174703574840429</v>
      </c>
      <c r="H30" s="18">
        <f t="shared" si="5"/>
        <v>2483.0563999999999</v>
      </c>
      <c r="I30" s="18">
        <f t="shared" si="6"/>
        <v>9781.6936118117701</v>
      </c>
      <c r="J30" s="18">
        <f t="shared" si="7"/>
        <v>6.7248621073587742</v>
      </c>
      <c r="K30" s="18">
        <f t="shared" si="12"/>
        <v>0.35254128727118705</v>
      </c>
      <c r="L30" s="18">
        <f t="shared" si="8"/>
        <v>0.44040816326530619</v>
      </c>
      <c r="M30" s="18">
        <f t="shared" si="9"/>
        <v>4716.4158813925869</v>
      </c>
      <c r="N30" s="25">
        <f t="shared" si="13"/>
        <v>2.177293532405197</v>
      </c>
      <c r="O30" s="25">
        <f t="shared" si="14"/>
        <v>2.177293532405197E-3</v>
      </c>
      <c r="P30" s="25">
        <f t="shared" si="10"/>
        <v>60.964218907345511</v>
      </c>
    </row>
    <row r="31" spans="1:16" x14ac:dyDescent="0.25">
      <c r="A31" s="18" t="s">
        <v>22</v>
      </c>
      <c r="B31" s="18">
        <f t="shared" si="1"/>
        <v>13.484693686655055</v>
      </c>
      <c r="C31" s="18">
        <f t="shared" si="2"/>
        <v>0.89343192931207549</v>
      </c>
      <c r="D31" s="18">
        <v>0.67</v>
      </c>
      <c r="E31" s="18">
        <f t="shared" si="11"/>
        <v>8540.6090039878291</v>
      </c>
      <c r="F31" s="18">
        <f t="shared" si="3"/>
        <v>0.62504000000000004</v>
      </c>
      <c r="G31" s="18">
        <f t="shared" si="4"/>
        <v>5.0972142135556116</v>
      </c>
      <c r="H31" s="18">
        <f t="shared" si="5"/>
        <v>2474.0846000000001</v>
      </c>
      <c r="I31" s="18">
        <f t="shared" si="6"/>
        <v>13591.303374312825</v>
      </c>
      <c r="J31" s="18">
        <f t="shared" si="7"/>
        <v>8.3874794730994431</v>
      </c>
      <c r="K31" s="18">
        <f t="shared" si="12"/>
        <v>0.32831083618814538</v>
      </c>
      <c r="L31" s="18">
        <f t="shared" si="8"/>
        <v>0.47990074441687347</v>
      </c>
      <c r="M31" s="18">
        <f t="shared" si="9"/>
        <v>5050.6943703249972</v>
      </c>
      <c r="N31" s="25">
        <f t="shared" si="13"/>
        <v>3.3380071646920033</v>
      </c>
      <c r="O31" s="25">
        <f t="shared" si="14"/>
        <v>3.3380071646920031E-3</v>
      </c>
      <c r="P31" s="25">
        <f t="shared" si="10"/>
        <v>103.4782221054521</v>
      </c>
    </row>
    <row r="32" spans="1:16" x14ac:dyDescent="0.25">
      <c r="A32" s="18" t="s">
        <v>23</v>
      </c>
      <c r="B32" s="18">
        <f t="shared" si="1"/>
        <v>17.391331698212841</v>
      </c>
      <c r="C32" s="18">
        <f t="shared" si="2"/>
        <v>1.1169612326229419</v>
      </c>
      <c r="D32" s="18">
        <v>0.67</v>
      </c>
      <c r="E32" s="18">
        <f t="shared" si="11"/>
        <v>12941.646095562257</v>
      </c>
      <c r="F32" s="18">
        <f t="shared" si="3"/>
        <v>0.65312000000000003</v>
      </c>
      <c r="G32" s="18">
        <f t="shared" si="4"/>
        <v>7.3217506449476062</v>
      </c>
      <c r="H32" s="18">
        <f t="shared" si="5"/>
        <v>2464.8766999999998</v>
      </c>
      <c r="I32" s="18">
        <f t="shared" si="6"/>
        <v>18961.86364360643</v>
      </c>
      <c r="J32" s="18">
        <f t="shared" si="7"/>
        <v>10.069581053265235</v>
      </c>
      <c r="K32" s="18">
        <f t="shared" si="12"/>
        <v>0.30613917446581584</v>
      </c>
      <c r="L32" s="18">
        <f t="shared" si="8"/>
        <v>0.58092307692307699</v>
      </c>
      <c r="M32" s="18">
        <f t="shared" si="9"/>
        <v>6020.217548044172</v>
      </c>
      <c r="N32" s="25">
        <f t="shared" si="13"/>
        <v>5.0747866971952051</v>
      </c>
      <c r="O32" s="25">
        <f t="shared" si="14"/>
        <v>5.0747866971952047E-3</v>
      </c>
      <c r="P32" s="25">
        <f t="shared" si="10"/>
        <v>152.24360091585615</v>
      </c>
    </row>
    <row r="33" spans="1:16" x14ac:dyDescent="0.25">
      <c r="A33" s="18" t="s">
        <v>24</v>
      </c>
      <c r="B33" s="18">
        <f t="shared" si="1"/>
        <v>24.725793995815891</v>
      </c>
      <c r="C33" s="18">
        <f t="shared" si="2"/>
        <v>1.519881485942024</v>
      </c>
      <c r="D33" s="18">
        <v>0.67</v>
      </c>
      <c r="E33" s="18">
        <f t="shared" si="11"/>
        <v>16700.219043891782</v>
      </c>
      <c r="F33" s="18">
        <f t="shared" si="3"/>
        <v>0.59696000000000005</v>
      </c>
      <c r="G33" s="18">
        <f t="shared" si="4"/>
        <v>11.324413650083677</v>
      </c>
      <c r="H33" s="18">
        <f t="shared" si="5"/>
        <v>2451.6550999999999</v>
      </c>
      <c r="I33" s="18">
        <f t="shared" si="6"/>
        <v>22989.104196398966</v>
      </c>
      <c r="J33" s="18">
        <f t="shared" si="7"/>
        <v>13.401380345732214</v>
      </c>
      <c r="K33" s="18">
        <f t="shared" si="12"/>
        <v>0.26713683363610552</v>
      </c>
      <c r="L33" s="18">
        <f t="shared" si="8"/>
        <v>0.64394009216589865</v>
      </c>
      <c r="M33" s="18">
        <f t="shared" si="9"/>
        <v>6288.8851525071859</v>
      </c>
      <c r="N33" s="25">
        <f t="shared" si="13"/>
        <v>6.796029428046749</v>
      </c>
      <c r="O33" s="25">
        <f t="shared" si="14"/>
        <v>6.7960294280467494E-3</v>
      </c>
      <c r="P33" s="25">
        <f t="shared" si="10"/>
        <v>210.67691226944922</v>
      </c>
    </row>
    <row r="34" spans="1:16" x14ac:dyDescent="0.25">
      <c r="A34" s="18" t="s">
        <v>25</v>
      </c>
      <c r="B34" s="18">
        <f t="shared" si="1"/>
        <v>33.824690030091126</v>
      </c>
      <c r="C34" s="18">
        <f t="shared" si="2"/>
        <v>1.9979022603100021</v>
      </c>
      <c r="D34" s="18">
        <v>0.67</v>
      </c>
      <c r="E34" s="18">
        <f t="shared" si="11"/>
        <v>19686.410684597442</v>
      </c>
      <c r="F34" s="18">
        <f t="shared" si="3"/>
        <v>0.63908000000000009</v>
      </c>
      <c r="G34" s="18">
        <f t="shared" si="4"/>
        <v>17.487364745557112</v>
      </c>
      <c r="H34" s="18">
        <f t="shared" si="5"/>
        <v>2439.3779</v>
      </c>
      <c r="I34" s="18">
        <f t="shared" si="6"/>
        <v>26624.957579811631</v>
      </c>
      <c r="J34" s="18">
        <f t="shared" si="7"/>
        <v>16.337325284534014</v>
      </c>
      <c r="K34" s="18">
        <f t="shared" si="12"/>
        <v>0.2366443415973401</v>
      </c>
      <c r="L34" s="18">
        <f t="shared" si="8"/>
        <v>0.74767123287671233</v>
      </c>
      <c r="M34" s="18">
        <f t="shared" si="9"/>
        <v>6938.54689521419</v>
      </c>
      <c r="N34" s="25">
        <f t="shared" si="13"/>
        <v>8.8501708670136185</v>
      </c>
      <c r="O34" s="25">
        <f t="shared" si="14"/>
        <v>8.8501708670136181E-3</v>
      </c>
      <c r="P34" s="25">
        <f t="shared" si="10"/>
        <v>265.50512601040856</v>
      </c>
    </row>
    <row r="35" spans="1:16" x14ac:dyDescent="0.25">
      <c r="A35" s="18" t="s">
        <v>26</v>
      </c>
      <c r="B35" s="18">
        <f t="shared" si="1"/>
        <v>39.838912217076611</v>
      </c>
      <c r="C35" s="18">
        <f t="shared" si="2"/>
        <v>2.3038984018272584</v>
      </c>
      <c r="D35" s="18">
        <v>0.67</v>
      </c>
      <c r="E35" s="18">
        <f t="shared" si="11"/>
        <v>19774.715604600518</v>
      </c>
      <c r="F35" s="18">
        <f t="shared" si="3"/>
        <v>0.6110000000000001</v>
      </c>
      <c r="G35" s="18">
        <f t="shared" si="4"/>
        <v>21.991079543826292</v>
      </c>
      <c r="H35" s="18">
        <f t="shared" si="5"/>
        <v>2432.7671</v>
      </c>
      <c r="I35" s="18">
        <f t="shared" si="6"/>
        <v>26840.808627268609</v>
      </c>
      <c r="J35" s="18">
        <f t="shared" si="7"/>
        <v>17.84783267325032</v>
      </c>
      <c r="K35" s="18">
        <f t="shared" si="12"/>
        <v>0.2220264372635013</v>
      </c>
      <c r="L35" s="18">
        <f t="shared" si="8"/>
        <v>0.78185483870967742</v>
      </c>
      <c r="M35" s="18">
        <f t="shared" si="9"/>
        <v>7066.0930226680903</v>
      </c>
      <c r="N35" s="25">
        <f t="shared" si="13"/>
        <v>9.3243589929383113</v>
      </c>
      <c r="O35" s="25">
        <f t="shared" si="14"/>
        <v>9.324358992938311E-3</v>
      </c>
      <c r="P35" s="25">
        <f t="shared" si="10"/>
        <v>289.05512878108766</v>
      </c>
    </row>
    <row r="36" spans="1:16" x14ac:dyDescent="0.25">
      <c r="A36" s="18" t="s">
        <v>27</v>
      </c>
      <c r="B36" s="18">
        <f t="shared" si="1"/>
        <v>37.592076207334998</v>
      </c>
      <c r="C36" s="18">
        <f t="shared" si="2"/>
        <v>2.1903888851587983</v>
      </c>
      <c r="D36" s="18">
        <v>0.67</v>
      </c>
      <c r="E36" s="18">
        <f t="shared" si="11"/>
        <v>17021.330709257076</v>
      </c>
      <c r="F36" s="18">
        <f t="shared" si="3"/>
        <v>0.62504000000000004</v>
      </c>
      <c r="G36" s="18">
        <f t="shared" si="4"/>
        <v>19.848616237472879</v>
      </c>
      <c r="H36" s="18">
        <f t="shared" si="5"/>
        <v>2435.1280999999999</v>
      </c>
      <c r="I36" s="18">
        <f t="shared" si="6"/>
        <v>23796.817108264397</v>
      </c>
      <c r="J36" s="18">
        <f t="shared" si="7"/>
        <v>17.743459969862119</v>
      </c>
      <c r="K36" s="18">
        <f t="shared" si="12"/>
        <v>0.22301610749604434</v>
      </c>
      <c r="L36" s="18">
        <f t="shared" si="8"/>
        <v>0.75634408602150538</v>
      </c>
      <c r="M36" s="18">
        <f t="shared" si="9"/>
        <v>6775.48639900732</v>
      </c>
      <c r="N36" s="25">
        <f t="shared" si="13"/>
        <v>8.2585851495752944</v>
      </c>
      <c r="O36" s="25">
        <f t="shared" si="14"/>
        <v>8.2585851495752937E-3</v>
      </c>
      <c r="P36" s="25">
        <f t="shared" si="10"/>
        <v>256.01613963683411</v>
      </c>
    </row>
    <row r="37" spans="1:16" x14ac:dyDescent="0.25">
      <c r="A37" s="18" t="s">
        <v>28</v>
      </c>
      <c r="B37" s="18">
        <f t="shared" si="1"/>
        <v>28.964788838365955</v>
      </c>
      <c r="C37" s="18">
        <f t="shared" si="2"/>
        <v>1.7451274373392112</v>
      </c>
      <c r="D37" s="18">
        <v>0.67</v>
      </c>
      <c r="E37" s="18">
        <f t="shared" si="11"/>
        <v>12092.428624164344</v>
      </c>
      <c r="F37" s="18">
        <f t="shared" si="3"/>
        <v>0.59696000000000005</v>
      </c>
      <c r="G37" s="18">
        <f t="shared" si="4"/>
        <v>14.076887375445853</v>
      </c>
      <c r="H37" s="18">
        <f t="shared" si="5"/>
        <v>2445.5165000000002</v>
      </c>
      <c r="I37" s="18">
        <f t="shared" si="6"/>
        <v>18665.762773515853</v>
      </c>
      <c r="J37" s="18">
        <f t="shared" si="7"/>
        <v>14.887901462920102</v>
      </c>
      <c r="K37" s="18">
        <f t="shared" si="12"/>
        <v>0.25132125216871731</v>
      </c>
      <c r="L37" s="18">
        <f t="shared" si="8"/>
        <v>0.69065573770491806</v>
      </c>
      <c r="M37" s="18">
        <f t="shared" si="9"/>
        <v>6573.334149351509</v>
      </c>
      <c r="N37" s="25">
        <f t="shared" si="13"/>
        <v>5.9042134596613405</v>
      </c>
      <c r="O37" s="25">
        <f t="shared" si="14"/>
        <v>5.9042134596613404E-3</v>
      </c>
      <c r="P37" s="25">
        <f t="shared" si="10"/>
        <v>177.12640378984023</v>
      </c>
    </row>
    <row r="38" spans="1:16" x14ac:dyDescent="0.25">
      <c r="P38" s="26">
        <f>SUM(P26:P37)</f>
        <v>1766.9364145916661</v>
      </c>
    </row>
  </sheetData>
  <mergeCells count="17">
    <mergeCell ref="N25:P25"/>
    <mergeCell ref="G8:G9"/>
    <mergeCell ref="H8:H9"/>
    <mergeCell ref="I8:I9"/>
    <mergeCell ref="J8:J9"/>
    <mergeCell ref="A23:E23"/>
    <mergeCell ref="A24:A25"/>
    <mergeCell ref="A1:E1"/>
    <mergeCell ref="A2:D2"/>
    <mergeCell ref="A3:D3"/>
    <mergeCell ref="A4:D4"/>
    <mergeCell ref="A5:D5"/>
    <mergeCell ref="A8:A9"/>
    <mergeCell ref="B8:B9"/>
    <mergeCell ref="C8:C9"/>
    <mergeCell ref="D8:D9"/>
    <mergeCell ref="E8:E9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9"/>
  <sheetViews>
    <sheetView tabSelected="1" zoomScale="75" zoomScaleNormal="75" workbookViewId="0">
      <selection activeCell="O10" sqref="O10"/>
    </sheetView>
  </sheetViews>
  <sheetFormatPr defaultRowHeight="13.8" x14ac:dyDescent="0.25"/>
  <cols>
    <col min="1" max="1" width="8.88671875" style="2"/>
    <col min="2" max="2" width="15.88671875" style="2" customWidth="1"/>
    <col min="3" max="3" width="15.5546875" style="2" customWidth="1"/>
    <col min="4" max="4" width="19.21875" style="2" customWidth="1"/>
    <col min="5" max="5" width="18.109375" style="2" customWidth="1"/>
    <col min="6" max="6" width="18.33203125" style="2" customWidth="1"/>
    <col min="7" max="7" width="14.44140625" style="2" customWidth="1"/>
    <col min="8" max="8" width="11.88671875" style="2" customWidth="1"/>
    <col min="9" max="9" width="18.21875" style="2" customWidth="1"/>
    <col min="10" max="10" width="11.44140625" style="2" customWidth="1"/>
    <col min="11" max="11" width="11.5546875" style="2" customWidth="1"/>
    <col min="12" max="12" width="11.77734375" style="2" customWidth="1"/>
    <col min="13" max="13" width="13.88671875" style="2" customWidth="1"/>
    <col min="14" max="14" width="15.109375" style="2" customWidth="1"/>
    <col min="15" max="15" width="13.33203125" style="2" customWidth="1"/>
    <col min="16" max="16" width="13.77734375" style="2" customWidth="1"/>
    <col min="17" max="16384" width="8.88671875" style="2"/>
  </cols>
  <sheetData>
    <row r="1" spans="1:10" x14ac:dyDescent="0.25">
      <c r="A1" s="1" t="s">
        <v>0</v>
      </c>
      <c r="B1" s="1"/>
      <c r="C1" s="1"/>
      <c r="D1" s="1"/>
      <c r="E1" s="1"/>
    </row>
    <row r="2" spans="1:10" ht="14.4" x14ac:dyDescent="0.3">
      <c r="A2" s="3" t="s">
        <v>1</v>
      </c>
      <c r="B2" s="3"/>
      <c r="C2" s="3"/>
      <c r="D2" s="3"/>
      <c r="E2" s="4" t="s">
        <v>2</v>
      </c>
    </row>
    <row r="3" spans="1:10" ht="14.4" x14ac:dyDescent="0.3">
      <c r="A3" s="3" t="s">
        <v>3</v>
      </c>
      <c r="B3" s="3"/>
      <c r="C3" s="3"/>
      <c r="D3" s="3"/>
      <c r="E3" s="5">
        <v>0.05</v>
      </c>
    </row>
    <row r="4" spans="1:10" ht="14.4" x14ac:dyDescent="0.3">
      <c r="A4" s="3" t="s">
        <v>4</v>
      </c>
      <c r="B4" s="3"/>
      <c r="C4" s="3"/>
      <c r="D4" s="3"/>
      <c r="E4" s="5">
        <v>0.25</v>
      </c>
    </row>
    <row r="5" spans="1:10" ht="16.8" x14ac:dyDescent="0.3">
      <c r="A5" s="6" t="s">
        <v>5</v>
      </c>
      <c r="B5" s="7"/>
      <c r="C5" s="7"/>
      <c r="D5" s="8"/>
      <c r="E5" s="9">
        <f>4.9*10^(-6)</f>
        <v>4.9000000000000005E-6</v>
      </c>
    </row>
    <row r="6" spans="1:10" ht="14.4" x14ac:dyDescent="0.3">
      <c r="A6" s="27" t="s">
        <v>58</v>
      </c>
      <c r="B6" s="28"/>
      <c r="C6" s="28"/>
      <c r="D6" s="29"/>
      <c r="E6" s="18">
        <v>0.67</v>
      </c>
    </row>
    <row r="8" spans="1:10" ht="14.4" x14ac:dyDescent="0.3">
      <c r="A8" s="10" t="s">
        <v>6</v>
      </c>
      <c r="G8" s="10" t="s">
        <v>7</v>
      </c>
    </row>
    <row r="9" spans="1:10" ht="21.6" customHeight="1" x14ac:dyDescent="0.25">
      <c r="A9" s="11" t="s">
        <v>8</v>
      </c>
      <c r="B9" s="12" t="s">
        <v>9</v>
      </c>
      <c r="C9" s="12" t="s">
        <v>10</v>
      </c>
      <c r="D9" s="12" t="s">
        <v>11</v>
      </c>
      <c r="E9" s="12" t="s">
        <v>12</v>
      </c>
      <c r="G9" s="13" t="s">
        <v>13</v>
      </c>
      <c r="H9" s="14" t="s">
        <v>14</v>
      </c>
      <c r="I9" s="15" t="s">
        <v>15</v>
      </c>
      <c r="J9" s="15" t="s">
        <v>16</v>
      </c>
    </row>
    <row r="10" spans="1:10" x14ac:dyDescent="0.25">
      <c r="A10" s="11"/>
      <c r="B10" s="12"/>
      <c r="C10" s="12"/>
      <c r="D10" s="12"/>
      <c r="E10" s="12"/>
      <c r="G10" s="13"/>
      <c r="H10" s="16"/>
      <c r="I10" s="17"/>
      <c r="J10" s="17"/>
    </row>
    <row r="11" spans="1:10" x14ac:dyDescent="0.25">
      <c r="A11" s="5" t="s">
        <v>17</v>
      </c>
      <c r="B11" s="18">
        <v>17.600000000000001</v>
      </c>
      <c r="C11" s="18">
        <v>60.4</v>
      </c>
      <c r="D11" s="18">
        <v>1.9</v>
      </c>
      <c r="E11" s="18">
        <v>169.1</v>
      </c>
      <c r="G11" s="5">
        <v>31</v>
      </c>
      <c r="H11" s="18">
        <v>23627</v>
      </c>
      <c r="I11" s="18">
        <v>11</v>
      </c>
      <c r="J11" s="18">
        <f t="shared" ref="J11:J22" si="0">E11/G11</f>
        <v>5.4548387096774196</v>
      </c>
    </row>
    <row r="12" spans="1:10" x14ac:dyDescent="0.25">
      <c r="A12" s="5" t="s">
        <v>18</v>
      </c>
      <c r="B12" s="18">
        <v>11.7</v>
      </c>
      <c r="C12" s="18">
        <v>66.400000000000006</v>
      </c>
      <c r="D12" s="18">
        <v>1.9</v>
      </c>
      <c r="E12" s="18">
        <v>125.2</v>
      </c>
      <c r="G12" s="5">
        <v>30</v>
      </c>
      <c r="H12" s="18">
        <v>17689</v>
      </c>
      <c r="I12" s="18">
        <v>9.9</v>
      </c>
      <c r="J12" s="18">
        <f t="shared" si="0"/>
        <v>4.1733333333333338</v>
      </c>
    </row>
    <row r="13" spans="1:10" x14ac:dyDescent="0.25">
      <c r="A13" s="5" t="s">
        <v>19</v>
      </c>
      <c r="B13" s="18">
        <v>8.4</v>
      </c>
      <c r="C13" s="18">
        <v>67.900000000000006</v>
      </c>
      <c r="D13" s="18">
        <v>2.2999999999999998</v>
      </c>
      <c r="E13" s="18">
        <v>117.7</v>
      </c>
      <c r="G13" s="5">
        <v>31</v>
      </c>
      <c r="H13" s="18">
        <v>14993</v>
      </c>
      <c r="I13" s="18">
        <v>9.4</v>
      </c>
      <c r="J13" s="18">
        <f t="shared" si="0"/>
        <v>3.7967741935483872</v>
      </c>
    </row>
    <row r="14" spans="1:10" x14ac:dyDescent="0.25">
      <c r="A14" s="5" t="s">
        <v>20</v>
      </c>
      <c r="B14" s="18">
        <v>6.3</v>
      </c>
      <c r="C14" s="18">
        <v>66.599999999999994</v>
      </c>
      <c r="D14" s="18">
        <v>2.5</v>
      </c>
      <c r="E14" s="18">
        <v>119.8</v>
      </c>
      <c r="G14" s="5">
        <v>31</v>
      </c>
      <c r="H14" s="18">
        <v>16383</v>
      </c>
      <c r="I14" s="18">
        <v>9.6999999999999993</v>
      </c>
      <c r="J14" s="18">
        <f t="shared" si="0"/>
        <v>3.8645161290322578</v>
      </c>
    </row>
    <row r="15" spans="1:10" x14ac:dyDescent="0.25">
      <c r="A15" s="5" t="s">
        <v>21</v>
      </c>
      <c r="B15" s="18">
        <v>7.6</v>
      </c>
      <c r="C15" s="18">
        <v>64.400000000000006</v>
      </c>
      <c r="D15" s="18">
        <v>2.6</v>
      </c>
      <c r="E15" s="18">
        <v>111.2</v>
      </c>
      <c r="G15" s="5">
        <v>28</v>
      </c>
      <c r="H15" s="18">
        <v>21230</v>
      </c>
      <c r="I15" s="18">
        <v>10.5</v>
      </c>
      <c r="J15" s="18">
        <f t="shared" si="0"/>
        <v>3.9714285714285715</v>
      </c>
    </row>
    <row r="16" spans="1:10" x14ac:dyDescent="0.25">
      <c r="A16" s="5" t="s">
        <v>22</v>
      </c>
      <c r="B16" s="18">
        <v>11.4</v>
      </c>
      <c r="C16" s="18">
        <v>62.2</v>
      </c>
      <c r="D16" s="18">
        <v>2.6</v>
      </c>
      <c r="E16" s="18">
        <v>153.1</v>
      </c>
      <c r="G16" s="5">
        <v>31</v>
      </c>
      <c r="H16" s="18">
        <v>28100</v>
      </c>
      <c r="I16" s="18">
        <v>11.7</v>
      </c>
      <c r="J16" s="18">
        <f t="shared" si="0"/>
        <v>4.9387096774193546</v>
      </c>
    </row>
    <row r="17" spans="1:16" x14ac:dyDescent="0.25">
      <c r="A17" s="5" t="s">
        <v>23</v>
      </c>
      <c r="B17" s="18">
        <v>15.3</v>
      </c>
      <c r="C17" s="18">
        <v>57.9</v>
      </c>
      <c r="D17" s="18">
        <v>2.8</v>
      </c>
      <c r="E17" s="18">
        <v>208.4</v>
      </c>
      <c r="G17" s="5">
        <v>30</v>
      </c>
      <c r="H17" s="18">
        <v>34964</v>
      </c>
      <c r="I17" s="18">
        <v>13</v>
      </c>
      <c r="J17" s="18">
        <f t="shared" si="0"/>
        <v>6.9466666666666672</v>
      </c>
    </row>
    <row r="18" spans="1:16" x14ac:dyDescent="0.25">
      <c r="A18" s="5" t="s">
        <v>24</v>
      </c>
      <c r="B18" s="18">
        <v>20.9</v>
      </c>
      <c r="C18" s="18">
        <v>54.2</v>
      </c>
      <c r="D18" s="18">
        <v>2.4</v>
      </c>
      <c r="E18" s="18">
        <v>262.3</v>
      </c>
      <c r="G18" s="5">
        <v>31</v>
      </c>
      <c r="H18" s="18">
        <v>39711</v>
      </c>
      <c r="I18" s="18">
        <v>14</v>
      </c>
      <c r="J18" s="18">
        <f t="shared" si="0"/>
        <v>8.4612903225806448</v>
      </c>
    </row>
    <row r="19" spans="1:16" x14ac:dyDescent="0.25">
      <c r="A19" s="5" t="s">
        <v>25</v>
      </c>
      <c r="B19" s="18">
        <v>26.1</v>
      </c>
      <c r="C19" s="18">
        <v>48.3</v>
      </c>
      <c r="D19" s="18">
        <v>2.7</v>
      </c>
      <c r="E19" s="18">
        <v>315.2</v>
      </c>
      <c r="G19" s="5">
        <v>30</v>
      </c>
      <c r="H19" s="18">
        <v>41658</v>
      </c>
      <c r="I19" s="18">
        <v>14.6</v>
      </c>
      <c r="J19" s="18">
        <f t="shared" si="0"/>
        <v>10.506666666666666</v>
      </c>
    </row>
    <row r="20" spans="1:16" x14ac:dyDescent="0.25">
      <c r="A20" s="5" t="s">
        <v>26</v>
      </c>
      <c r="B20" s="18">
        <v>28.9</v>
      </c>
      <c r="C20" s="18">
        <v>44.8</v>
      </c>
      <c r="D20" s="18">
        <v>2.5</v>
      </c>
      <c r="E20" s="18">
        <v>338.2</v>
      </c>
      <c r="G20" s="5">
        <v>31</v>
      </c>
      <c r="H20" s="18">
        <v>40731</v>
      </c>
      <c r="I20" s="18">
        <v>14.4</v>
      </c>
      <c r="J20" s="18">
        <f t="shared" si="0"/>
        <v>10.909677419354839</v>
      </c>
    </row>
    <row r="21" spans="1:16" x14ac:dyDescent="0.25">
      <c r="A21" s="5" t="s">
        <v>27</v>
      </c>
      <c r="B21" s="18">
        <v>27.9</v>
      </c>
      <c r="C21" s="18">
        <v>47.2</v>
      </c>
      <c r="D21" s="18">
        <v>2.6</v>
      </c>
      <c r="E21" s="18">
        <v>305.2</v>
      </c>
      <c r="G21" s="5">
        <v>31</v>
      </c>
      <c r="H21" s="18">
        <v>36942</v>
      </c>
      <c r="I21" s="18">
        <v>13.5</v>
      </c>
      <c r="J21" s="18">
        <f t="shared" si="0"/>
        <v>9.8451612903225811</v>
      </c>
    </row>
    <row r="22" spans="1:16" x14ac:dyDescent="0.25">
      <c r="A22" s="5" t="s">
        <v>28</v>
      </c>
      <c r="B22" s="18">
        <v>23.5</v>
      </c>
      <c r="C22" s="18">
        <v>51.4</v>
      </c>
      <c r="D22" s="18">
        <v>2.4</v>
      </c>
      <c r="E22" s="18">
        <v>240.2</v>
      </c>
      <c r="G22" s="5">
        <v>30</v>
      </c>
      <c r="H22" s="18">
        <v>30800</v>
      </c>
      <c r="I22" s="18">
        <v>12.2</v>
      </c>
      <c r="J22" s="18">
        <f t="shared" si="0"/>
        <v>8.0066666666666659</v>
      </c>
    </row>
    <row r="24" spans="1:16" x14ac:dyDescent="0.25">
      <c r="A24" s="1" t="s">
        <v>59</v>
      </c>
      <c r="B24" s="1"/>
      <c r="C24" s="1"/>
      <c r="D24" s="1"/>
      <c r="E24" s="1"/>
    </row>
    <row r="25" spans="1:16" ht="33.6" customHeight="1" x14ac:dyDescent="0.25">
      <c r="A25" s="20" t="s">
        <v>8</v>
      </c>
      <c r="B25" s="21" t="s">
        <v>30</v>
      </c>
      <c r="C25" s="21" t="s">
        <v>31</v>
      </c>
      <c r="D25" s="30" t="s">
        <v>60</v>
      </c>
      <c r="E25" s="21" t="s">
        <v>33</v>
      </c>
      <c r="F25" s="31" t="s">
        <v>34</v>
      </c>
      <c r="G25" s="21" t="s">
        <v>35</v>
      </c>
      <c r="H25" s="21" t="s">
        <v>36</v>
      </c>
      <c r="I25" s="30" t="s">
        <v>37</v>
      </c>
      <c r="J25" s="21" t="s">
        <v>38</v>
      </c>
      <c r="K25" s="21" t="s">
        <v>39</v>
      </c>
      <c r="L25" s="21" t="s">
        <v>40</v>
      </c>
      <c r="M25" s="21" t="s">
        <v>41</v>
      </c>
      <c r="N25" s="22" t="s">
        <v>42</v>
      </c>
      <c r="O25" s="21" t="s">
        <v>43</v>
      </c>
      <c r="P25" s="21" t="s">
        <v>44</v>
      </c>
    </row>
    <row r="26" spans="1:16" ht="42.6" customHeight="1" x14ac:dyDescent="0.25">
      <c r="A26" s="20"/>
      <c r="B26" s="23" t="s">
        <v>45</v>
      </c>
      <c r="C26" s="23" t="s">
        <v>46</v>
      </c>
      <c r="D26" s="23" t="s">
        <v>61</v>
      </c>
      <c r="E26" s="23" t="s">
        <v>48</v>
      </c>
      <c r="F26" s="23" t="s">
        <v>49</v>
      </c>
      <c r="G26" s="23" t="s">
        <v>50</v>
      </c>
      <c r="H26" s="23" t="s">
        <v>51</v>
      </c>
      <c r="I26" s="23" t="s">
        <v>52</v>
      </c>
      <c r="J26" s="23" t="s">
        <v>53</v>
      </c>
      <c r="K26" s="23" t="s">
        <v>54</v>
      </c>
      <c r="L26" s="23" t="s">
        <v>55</v>
      </c>
      <c r="M26" s="23" t="s">
        <v>56</v>
      </c>
      <c r="N26" s="24" t="s">
        <v>62</v>
      </c>
      <c r="O26" s="24"/>
      <c r="P26" s="24"/>
    </row>
    <row r="27" spans="1:16" x14ac:dyDescent="0.25">
      <c r="A27" s="18" t="s">
        <v>17</v>
      </c>
      <c r="B27" s="18">
        <f t="shared" ref="B27:B38" si="1">6.11*EXP((17.27*B11)/(B11+237.3))</f>
        <v>20.133055624513815</v>
      </c>
      <c r="C27" s="18">
        <f t="shared" ref="C27:C38" si="2">(4098*B27)/((B11+237.3)^2)</f>
        <v>1.2698194547213204</v>
      </c>
      <c r="D27" s="18">
        <f>(1+0.33*D11)*$E$6</f>
        <v>1.09009</v>
      </c>
      <c r="E27" s="18">
        <f>I27-M27</f>
        <v>6973.7847886022828</v>
      </c>
      <c r="F27" s="18">
        <f>(90/(B11+273))*D11</f>
        <v>0.58843771507226417</v>
      </c>
      <c r="G27" s="18">
        <f t="shared" ref="G27:G38" si="3">B27-((C11/100)*B27)</f>
        <v>7.9726900273074719</v>
      </c>
      <c r="H27" s="18">
        <f t="shared" ref="H27:H38" si="4">2501-2.361*B11</f>
        <v>2459.4463999999998</v>
      </c>
      <c r="I27" s="18">
        <f t="shared" ref="I27:I38" si="5">(1-$E$3)*H11*(0.29*COS(38)+0.55*(J11/I11))</f>
        <v>12338.672158361494</v>
      </c>
      <c r="J27" s="18">
        <f t="shared" ref="J27:J38" si="6">(C11/100)*B27</f>
        <v>12.160365597206344</v>
      </c>
      <c r="K27" s="18">
        <f>0.56-0.08*J27^0.5</f>
        <v>0.28102627395734814</v>
      </c>
      <c r="L27" s="18">
        <f t="shared" ref="L27:L38" si="7">0.1+0.9*(J11/I11)</f>
        <v>0.54630498533724348</v>
      </c>
      <c r="M27" s="18">
        <f t="shared" ref="M27:M38" si="8">K27*L27*$E$5*(B11+273)^4</f>
        <v>5364.8873697592117</v>
      </c>
      <c r="N27" s="25">
        <f>(C27/(C27+D27))*(E27/H27)+($E$6/(C27+D27))*F27*G27</f>
        <v>2.8576710083589054</v>
      </c>
      <c r="O27" s="25">
        <f>N27/1000</f>
        <v>2.8576710083589056E-3</v>
      </c>
      <c r="P27" s="25">
        <f t="shared" ref="P27:P38" si="9">N27*G11</f>
        <v>88.587801259126067</v>
      </c>
    </row>
    <row r="28" spans="1:16" x14ac:dyDescent="0.25">
      <c r="A28" s="18" t="s">
        <v>18</v>
      </c>
      <c r="B28" s="18">
        <f t="shared" si="1"/>
        <v>13.755086746426002</v>
      </c>
      <c r="C28" s="18">
        <f t="shared" si="2"/>
        <v>0.90915219894604538</v>
      </c>
      <c r="D28" s="18">
        <f t="shared" ref="D28:D38" si="10">(1+0.33*D12)*$E$6</f>
        <v>1.09009</v>
      </c>
      <c r="E28" s="18">
        <f t="shared" ref="E28:E38" si="11">I28-M28</f>
        <v>3639.4638769693065</v>
      </c>
      <c r="F28" s="18">
        <f t="shared" ref="F28:F38" si="12">(90/(B12+273))*D12</f>
        <v>0.6006322444678609</v>
      </c>
      <c r="G28" s="18">
        <f t="shared" si="3"/>
        <v>4.6217091467991356</v>
      </c>
      <c r="H28" s="18">
        <f t="shared" si="4"/>
        <v>2473.3762999999999</v>
      </c>
      <c r="I28" s="18">
        <f t="shared" si="5"/>
        <v>8550.5450505087756</v>
      </c>
      <c r="J28" s="18">
        <f t="shared" si="6"/>
        <v>9.1333775996268667</v>
      </c>
      <c r="K28" s="18">
        <f t="shared" ref="K28:K38" si="13">0.56-0.08*J28^0.5</f>
        <v>0.31822817236573675</v>
      </c>
      <c r="L28" s="18">
        <f t="shared" si="7"/>
        <v>0.47939393939393937</v>
      </c>
      <c r="M28" s="18">
        <f t="shared" si="8"/>
        <v>4911.0811735394691</v>
      </c>
      <c r="N28" s="25">
        <f t="shared" ref="N28:N38" si="14">(C28/(C28+D28))*(E28/H28)+($E$6/(C28+D28))*F28*G28</f>
        <v>1.5994370862955747</v>
      </c>
      <c r="O28" s="25">
        <f t="shared" ref="O28:O38" si="15">N28/1000</f>
        <v>1.5994370862955746E-3</v>
      </c>
      <c r="P28" s="25">
        <f t="shared" si="9"/>
        <v>47.983112588867243</v>
      </c>
    </row>
    <row r="29" spans="1:16" x14ac:dyDescent="0.25">
      <c r="A29" s="18" t="s">
        <v>19</v>
      </c>
      <c r="B29" s="18">
        <f t="shared" si="1"/>
        <v>11.027080638918818</v>
      </c>
      <c r="C29" s="18">
        <f t="shared" si="2"/>
        <v>0.74855237323791457</v>
      </c>
      <c r="D29" s="18">
        <f t="shared" si="10"/>
        <v>1.1785300000000001</v>
      </c>
      <c r="E29" s="18">
        <f t="shared" si="11"/>
        <v>2251.4079638770318</v>
      </c>
      <c r="F29" s="18">
        <f t="shared" si="12"/>
        <v>0.73560767590618337</v>
      </c>
      <c r="G29" s="18">
        <f t="shared" si="3"/>
        <v>3.5396928850929399</v>
      </c>
      <c r="H29" s="18">
        <f t="shared" si="4"/>
        <v>2481.1676000000002</v>
      </c>
      <c r="I29" s="18">
        <f t="shared" si="5"/>
        <v>7109.1841277287067</v>
      </c>
      <c r="J29" s="18">
        <f t="shared" si="6"/>
        <v>7.4873877538258782</v>
      </c>
      <c r="K29" s="18">
        <f t="shared" si="13"/>
        <v>0.34109526815419089</v>
      </c>
      <c r="L29" s="18">
        <f t="shared" si="7"/>
        <v>0.46352093342484557</v>
      </c>
      <c r="M29" s="18">
        <f t="shared" si="8"/>
        <v>4857.7761638516749</v>
      </c>
      <c r="N29" s="25">
        <f t="shared" si="14"/>
        <v>1.2577554121249404</v>
      </c>
      <c r="O29" s="25">
        <f t="shared" si="15"/>
        <v>1.2577554121249405E-3</v>
      </c>
      <c r="P29" s="25">
        <f t="shared" si="9"/>
        <v>38.990417775873148</v>
      </c>
    </row>
    <row r="30" spans="1:16" x14ac:dyDescent="0.25">
      <c r="A30" s="18" t="s">
        <v>20</v>
      </c>
      <c r="B30" s="18">
        <f t="shared" si="1"/>
        <v>9.5502249025252564</v>
      </c>
      <c r="C30" s="18">
        <f t="shared" si="2"/>
        <v>0.65952457881619198</v>
      </c>
      <c r="D30" s="18">
        <f t="shared" si="10"/>
        <v>1.2227500000000002</v>
      </c>
      <c r="E30" s="18">
        <f t="shared" si="11"/>
        <v>2822.7272489308898</v>
      </c>
      <c r="F30" s="18">
        <f t="shared" si="12"/>
        <v>0.80558539205155744</v>
      </c>
      <c r="G30" s="18">
        <f t="shared" si="3"/>
        <v>3.1897751174434363</v>
      </c>
      <c r="H30" s="18">
        <f t="shared" si="4"/>
        <v>2486.1257000000001</v>
      </c>
      <c r="I30" s="18">
        <f t="shared" si="5"/>
        <v>7721.1233465000441</v>
      </c>
      <c r="J30" s="18">
        <f t="shared" si="6"/>
        <v>6.36044978508182</v>
      </c>
      <c r="K30" s="18">
        <f t="shared" si="13"/>
        <v>0.35824054266398409</v>
      </c>
      <c r="L30" s="18">
        <f t="shared" si="7"/>
        <v>0.45856335217825073</v>
      </c>
      <c r="M30" s="18">
        <f t="shared" si="8"/>
        <v>4898.3960975691543</v>
      </c>
      <c r="N30" s="25">
        <f t="shared" si="14"/>
        <v>1.3124945972466613</v>
      </c>
      <c r="O30" s="25">
        <f t="shared" si="15"/>
        <v>1.3124945972466612E-3</v>
      </c>
      <c r="P30" s="25">
        <f t="shared" si="9"/>
        <v>40.687332514646499</v>
      </c>
    </row>
    <row r="31" spans="1:16" x14ac:dyDescent="0.25">
      <c r="A31" s="18" t="s">
        <v>21</v>
      </c>
      <c r="B31" s="18">
        <f t="shared" si="1"/>
        <v>10.442332464842817</v>
      </c>
      <c r="C31" s="18">
        <f t="shared" si="2"/>
        <v>0.71349658706749353</v>
      </c>
      <c r="D31" s="18">
        <f t="shared" si="10"/>
        <v>1.2448600000000001</v>
      </c>
      <c r="E31" s="18">
        <f t="shared" si="11"/>
        <v>5065.2777304191832</v>
      </c>
      <c r="F31" s="18">
        <f t="shared" si="12"/>
        <v>0.8339272986457591</v>
      </c>
      <c r="G31" s="18">
        <f t="shared" si="3"/>
        <v>3.7174703574840429</v>
      </c>
      <c r="H31" s="18">
        <f t="shared" si="4"/>
        <v>2483.0563999999999</v>
      </c>
      <c r="I31" s="18">
        <f t="shared" si="5"/>
        <v>9781.6936118117701</v>
      </c>
      <c r="J31" s="18">
        <f t="shared" si="6"/>
        <v>6.7248621073587742</v>
      </c>
      <c r="K31" s="18">
        <f t="shared" si="13"/>
        <v>0.35254128727118705</v>
      </c>
      <c r="L31" s="18">
        <f t="shared" si="7"/>
        <v>0.44040816326530619</v>
      </c>
      <c r="M31" s="18">
        <f t="shared" si="8"/>
        <v>4716.4158813925869</v>
      </c>
      <c r="N31" s="25">
        <f t="shared" si="14"/>
        <v>1.803836371154822</v>
      </c>
      <c r="O31" s="25">
        <f t="shared" si="15"/>
        <v>1.803836371154822E-3</v>
      </c>
      <c r="P31" s="25">
        <f t="shared" si="9"/>
        <v>50.507418392335012</v>
      </c>
    </row>
    <row r="32" spans="1:16" x14ac:dyDescent="0.25">
      <c r="A32" s="18" t="s">
        <v>22</v>
      </c>
      <c r="B32" s="18">
        <f t="shared" si="1"/>
        <v>13.484693686655055</v>
      </c>
      <c r="C32" s="18">
        <f t="shared" si="2"/>
        <v>0.89343192931207549</v>
      </c>
      <c r="D32" s="18">
        <f t="shared" si="10"/>
        <v>1.2448600000000001</v>
      </c>
      <c r="E32" s="18">
        <f t="shared" si="11"/>
        <v>8540.6090039878291</v>
      </c>
      <c r="F32" s="18">
        <f t="shared" si="12"/>
        <v>0.82278481012658233</v>
      </c>
      <c r="G32" s="18">
        <f t="shared" si="3"/>
        <v>5.0972142135556116</v>
      </c>
      <c r="H32" s="18">
        <f t="shared" si="4"/>
        <v>2474.0846000000001</v>
      </c>
      <c r="I32" s="18">
        <f t="shared" si="5"/>
        <v>13591.303374312825</v>
      </c>
      <c r="J32" s="18">
        <f t="shared" si="6"/>
        <v>8.3874794730994431</v>
      </c>
      <c r="K32" s="18">
        <f t="shared" si="13"/>
        <v>0.32831083618814538</v>
      </c>
      <c r="L32" s="18">
        <f t="shared" si="7"/>
        <v>0.47990074441687347</v>
      </c>
      <c r="M32" s="18">
        <f t="shared" si="8"/>
        <v>5050.6943703249972</v>
      </c>
      <c r="N32" s="25">
        <f t="shared" si="14"/>
        <v>2.7564393013104622</v>
      </c>
      <c r="O32" s="25">
        <f t="shared" si="15"/>
        <v>2.7564393013104621E-3</v>
      </c>
      <c r="P32" s="25">
        <f t="shared" si="9"/>
        <v>85.449618340624326</v>
      </c>
    </row>
    <row r="33" spans="1:16" x14ac:dyDescent="0.25">
      <c r="A33" s="18" t="s">
        <v>23</v>
      </c>
      <c r="B33" s="18">
        <f t="shared" si="1"/>
        <v>17.391331698212841</v>
      </c>
      <c r="C33" s="18">
        <f t="shared" si="2"/>
        <v>1.1169612326229419</v>
      </c>
      <c r="D33" s="18">
        <f t="shared" si="10"/>
        <v>1.28908</v>
      </c>
      <c r="E33" s="18">
        <f t="shared" si="11"/>
        <v>12941.646095562257</v>
      </c>
      <c r="F33" s="18">
        <f t="shared" si="12"/>
        <v>0.87408949011446402</v>
      </c>
      <c r="G33" s="18">
        <f t="shared" si="3"/>
        <v>7.3217506449476062</v>
      </c>
      <c r="H33" s="18">
        <f t="shared" si="4"/>
        <v>2464.8766999999998</v>
      </c>
      <c r="I33" s="18">
        <f t="shared" si="5"/>
        <v>18961.86364360643</v>
      </c>
      <c r="J33" s="18">
        <f t="shared" si="6"/>
        <v>10.069581053265235</v>
      </c>
      <c r="K33" s="18">
        <f t="shared" si="13"/>
        <v>0.30613917446581584</v>
      </c>
      <c r="L33" s="18">
        <f t="shared" si="7"/>
        <v>0.58092307692307699</v>
      </c>
      <c r="M33" s="18">
        <f t="shared" si="8"/>
        <v>6020.217548044172</v>
      </c>
      <c r="N33" s="25">
        <f t="shared" si="14"/>
        <v>4.2195573806436988</v>
      </c>
      <c r="O33" s="25">
        <f t="shared" si="15"/>
        <v>4.2195573806436985E-3</v>
      </c>
      <c r="P33" s="25">
        <f t="shared" si="9"/>
        <v>126.58672141931096</v>
      </c>
    </row>
    <row r="34" spans="1:16" x14ac:dyDescent="0.25">
      <c r="A34" s="18" t="s">
        <v>24</v>
      </c>
      <c r="B34" s="18">
        <f t="shared" si="1"/>
        <v>24.725793995815891</v>
      </c>
      <c r="C34" s="18">
        <f t="shared" si="2"/>
        <v>1.519881485942024</v>
      </c>
      <c r="D34" s="18">
        <f t="shared" si="10"/>
        <v>1.2006400000000002</v>
      </c>
      <c r="E34" s="18">
        <f t="shared" si="11"/>
        <v>16700.219043891782</v>
      </c>
      <c r="F34" s="18">
        <f t="shared" si="12"/>
        <v>0.73494385845525689</v>
      </c>
      <c r="G34" s="18">
        <f t="shared" si="3"/>
        <v>11.324413650083677</v>
      </c>
      <c r="H34" s="18">
        <f t="shared" si="4"/>
        <v>2451.6550999999999</v>
      </c>
      <c r="I34" s="18">
        <f t="shared" si="5"/>
        <v>22989.104196398966</v>
      </c>
      <c r="J34" s="18">
        <f t="shared" si="6"/>
        <v>13.401380345732214</v>
      </c>
      <c r="K34" s="18">
        <f t="shared" si="13"/>
        <v>0.26713683363610552</v>
      </c>
      <c r="L34" s="18">
        <f t="shared" si="7"/>
        <v>0.64394009216589865</v>
      </c>
      <c r="M34" s="18">
        <f t="shared" si="8"/>
        <v>6288.8851525071859</v>
      </c>
      <c r="N34" s="25">
        <f t="shared" si="14"/>
        <v>5.8552861718358411</v>
      </c>
      <c r="O34" s="25">
        <f t="shared" si="15"/>
        <v>5.855286171835841E-3</v>
      </c>
      <c r="P34" s="25">
        <f t="shared" si="9"/>
        <v>181.51387132691107</v>
      </c>
    </row>
    <row r="35" spans="1:16" x14ac:dyDescent="0.25">
      <c r="A35" s="18" t="s">
        <v>25</v>
      </c>
      <c r="B35" s="18">
        <f t="shared" si="1"/>
        <v>33.824690030091126</v>
      </c>
      <c r="C35" s="18">
        <f t="shared" si="2"/>
        <v>1.9979022603100021</v>
      </c>
      <c r="D35" s="18">
        <f t="shared" si="10"/>
        <v>1.2669700000000002</v>
      </c>
      <c r="E35" s="18">
        <f t="shared" si="11"/>
        <v>19686.410684597442</v>
      </c>
      <c r="F35" s="18">
        <f t="shared" si="12"/>
        <v>0.81243731193580737</v>
      </c>
      <c r="G35" s="18">
        <f t="shared" si="3"/>
        <v>17.487364745557112</v>
      </c>
      <c r="H35" s="18">
        <f t="shared" si="4"/>
        <v>2439.3779</v>
      </c>
      <c r="I35" s="18">
        <f t="shared" si="5"/>
        <v>26624.957579811631</v>
      </c>
      <c r="J35" s="18">
        <f t="shared" si="6"/>
        <v>16.337325284534014</v>
      </c>
      <c r="K35" s="18">
        <f t="shared" si="13"/>
        <v>0.2366443415973401</v>
      </c>
      <c r="L35" s="18">
        <f t="shared" si="7"/>
        <v>0.74767123287671233</v>
      </c>
      <c r="M35" s="18">
        <f t="shared" si="8"/>
        <v>6938.54689521419</v>
      </c>
      <c r="N35" s="25">
        <f t="shared" si="14"/>
        <v>7.8540707632580427</v>
      </c>
      <c r="O35" s="25">
        <f t="shared" si="15"/>
        <v>7.854070763258043E-3</v>
      </c>
      <c r="P35" s="25">
        <f t="shared" si="9"/>
        <v>235.62212289774129</v>
      </c>
    </row>
    <row r="36" spans="1:16" x14ac:dyDescent="0.25">
      <c r="A36" s="18" t="s">
        <v>26</v>
      </c>
      <c r="B36" s="18">
        <f t="shared" si="1"/>
        <v>39.838912217076611</v>
      </c>
      <c r="C36" s="18">
        <f t="shared" si="2"/>
        <v>2.3038984018272584</v>
      </c>
      <c r="D36" s="18">
        <f t="shared" si="10"/>
        <v>1.2227500000000002</v>
      </c>
      <c r="E36" s="18">
        <f t="shared" si="11"/>
        <v>19774.715604600518</v>
      </c>
      <c r="F36" s="18">
        <f t="shared" si="12"/>
        <v>0.74527989400463734</v>
      </c>
      <c r="G36" s="18">
        <f t="shared" si="3"/>
        <v>21.991079543826292</v>
      </c>
      <c r="H36" s="18">
        <f t="shared" si="4"/>
        <v>2432.7671</v>
      </c>
      <c r="I36" s="18">
        <f t="shared" si="5"/>
        <v>26840.808627268609</v>
      </c>
      <c r="J36" s="18">
        <f t="shared" si="6"/>
        <v>17.84783267325032</v>
      </c>
      <c r="K36" s="18">
        <f t="shared" si="13"/>
        <v>0.2220264372635013</v>
      </c>
      <c r="L36" s="18">
        <f t="shared" si="7"/>
        <v>0.78185483870967742</v>
      </c>
      <c r="M36" s="18">
        <f t="shared" si="8"/>
        <v>7066.0930226680903</v>
      </c>
      <c r="N36" s="25">
        <f t="shared" si="14"/>
        <v>8.4239130212127762</v>
      </c>
      <c r="O36" s="25">
        <f t="shared" si="15"/>
        <v>8.4239130212127762E-3</v>
      </c>
      <c r="P36" s="25">
        <f t="shared" si="9"/>
        <v>261.14130365759604</v>
      </c>
    </row>
    <row r="37" spans="1:16" x14ac:dyDescent="0.25">
      <c r="A37" s="18" t="s">
        <v>27</v>
      </c>
      <c r="B37" s="18">
        <f t="shared" si="1"/>
        <v>37.592076207334998</v>
      </c>
      <c r="C37" s="18">
        <f t="shared" si="2"/>
        <v>2.1903888851587983</v>
      </c>
      <c r="D37" s="18">
        <f t="shared" si="10"/>
        <v>1.2448600000000001</v>
      </c>
      <c r="E37" s="18">
        <f t="shared" si="11"/>
        <v>17021.330709257076</v>
      </c>
      <c r="F37" s="18">
        <f t="shared" si="12"/>
        <v>0.77766699900299108</v>
      </c>
      <c r="G37" s="18">
        <f t="shared" si="3"/>
        <v>19.848616237472879</v>
      </c>
      <c r="H37" s="18">
        <f t="shared" si="4"/>
        <v>2435.1280999999999</v>
      </c>
      <c r="I37" s="18">
        <f t="shared" si="5"/>
        <v>23796.817108264397</v>
      </c>
      <c r="J37" s="18">
        <f t="shared" si="6"/>
        <v>17.743459969862119</v>
      </c>
      <c r="K37" s="18">
        <f t="shared" si="13"/>
        <v>0.22301610749604434</v>
      </c>
      <c r="L37" s="18">
        <f t="shared" si="7"/>
        <v>0.75634408602150538</v>
      </c>
      <c r="M37" s="18">
        <f t="shared" si="8"/>
        <v>6775.48639900732</v>
      </c>
      <c r="N37" s="25">
        <f t="shared" si="14"/>
        <v>7.4674317046921939</v>
      </c>
      <c r="O37" s="25">
        <f t="shared" si="15"/>
        <v>7.4674317046921936E-3</v>
      </c>
      <c r="P37" s="25">
        <f t="shared" si="9"/>
        <v>231.49038284545802</v>
      </c>
    </row>
    <row r="38" spans="1:16" x14ac:dyDescent="0.25">
      <c r="A38" s="18" t="s">
        <v>28</v>
      </c>
      <c r="B38" s="18">
        <f t="shared" si="1"/>
        <v>28.964788838365955</v>
      </c>
      <c r="C38" s="18">
        <f t="shared" si="2"/>
        <v>1.7451274373392112</v>
      </c>
      <c r="D38" s="18">
        <f t="shared" si="10"/>
        <v>1.2006400000000002</v>
      </c>
      <c r="E38" s="18">
        <f t="shared" si="11"/>
        <v>12092.428624164344</v>
      </c>
      <c r="F38" s="18">
        <f t="shared" si="12"/>
        <v>0.72849915682967958</v>
      </c>
      <c r="G38" s="18">
        <f t="shared" si="3"/>
        <v>14.076887375445853</v>
      </c>
      <c r="H38" s="18">
        <f t="shared" si="4"/>
        <v>2445.5165000000002</v>
      </c>
      <c r="I38" s="18">
        <f t="shared" si="5"/>
        <v>18665.762773515853</v>
      </c>
      <c r="J38" s="18">
        <f t="shared" si="6"/>
        <v>14.887901462920102</v>
      </c>
      <c r="K38" s="18">
        <f t="shared" si="13"/>
        <v>0.25132125216871731</v>
      </c>
      <c r="L38" s="18">
        <f t="shared" si="7"/>
        <v>0.69065573770491806</v>
      </c>
      <c r="M38" s="18">
        <f t="shared" si="8"/>
        <v>6573.334149351509</v>
      </c>
      <c r="N38" s="25">
        <f t="shared" si="14"/>
        <v>5.2618007777145808</v>
      </c>
      <c r="O38" s="25">
        <f t="shared" si="15"/>
        <v>5.2618007777145807E-3</v>
      </c>
      <c r="P38" s="25">
        <f t="shared" si="9"/>
        <v>157.85402333143742</v>
      </c>
    </row>
    <row r="39" spans="1:16" x14ac:dyDescent="0.25">
      <c r="P39" s="26">
        <f>SUM(P27:P38)</f>
        <v>1546.4141263499273</v>
      </c>
    </row>
  </sheetData>
  <mergeCells count="18">
    <mergeCell ref="H9:H10"/>
    <mergeCell ref="I9:I10"/>
    <mergeCell ref="J9:J10"/>
    <mergeCell ref="A24:E24"/>
    <mergeCell ref="A25:A26"/>
    <mergeCell ref="N26:P26"/>
    <mergeCell ref="A9:A10"/>
    <mergeCell ref="B9:B10"/>
    <mergeCell ref="C9:C10"/>
    <mergeCell ref="D9:D10"/>
    <mergeCell ref="E9:E10"/>
    <mergeCell ref="G9:G10"/>
    <mergeCell ref="A1:E1"/>
    <mergeCell ref="A2:D2"/>
    <mergeCell ref="A3:D3"/>
    <mergeCell ref="A4:D4"/>
    <mergeCell ref="A5:D5"/>
    <mergeCell ref="A6:D6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3A (Penman)</vt:lpstr>
      <vt:lpstr>3A (Pen-Mon)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2016-10-19T15:04:08Z</dcterms:created>
  <dcterms:modified xsi:type="dcterms:W3CDTF">2016-10-19T15:05:03Z</dcterms:modified>
</cp:coreProperties>
</file>