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315" windowHeight="8505"/>
  </bookViews>
  <sheets>
    <sheet name="Φύλλο1" sheetId="1" r:id="rId1"/>
    <sheet name="Φύλλο2" sheetId="2" r:id="rId2"/>
    <sheet name="Φύλλο3" sheetId="3" r:id="rId3"/>
  </sheets>
  <calcPr calcId="125725"/>
</workbook>
</file>

<file path=xl/calcChain.xml><?xml version="1.0" encoding="utf-8"?>
<calcChain xmlns="http://schemas.openxmlformats.org/spreadsheetml/2006/main">
  <c r="B52" i="1"/>
  <c r="C50"/>
  <c r="F41"/>
  <c r="F40"/>
  <c r="C41"/>
  <c r="C40"/>
  <c r="C34"/>
  <c r="H4"/>
  <c r="D7"/>
  <c r="E7" s="1"/>
  <c r="D8"/>
  <c r="E8" s="1"/>
  <c r="D9"/>
  <c r="E9" s="1"/>
  <c r="D10"/>
  <c r="E10" s="1"/>
  <c r="D11"/>
  <c r="E11" s="1"/>
  <c r="D12"/>
  <c r="E12" s="1"/>
  <c r="D13"/>
  <c r="E13" s="1"/>
  <c r="D14"/>
  <c r="E14" s="1"/>
  <c r="D15"/>
  <c r="E15" s="1"/>
  <c r="D16"/>
  <c r="E16" s="1"/>
  <c r="D17"/>
  <c r="E17" s="1"/>
  <c r="D18"/>
  <c r="E18" s="1"/>
  <c r="D6"/>
  <c r="E6" s="1"/>
  <c r="H7" l="1"/>
  <c r="H6"/>
  <c r="C33" l="1"/>
  <c r="H8"/>
  <c r="H9" l="1"/>
  <c r="H10"/>
</calcChain>
</file>

<file path=xl/sharedStrings.xml><?xml version="1.0" encoding="utf-8"?>
<sst xmlns="http://schemas.openxmlformats.org/spreadsheetml/2006/main" count="36" uniqueCount="33">
  <si>
    <t>Παρατηρημένη πτώση στάθμης, s (m)</t>
  </si>
  <si>
    <t>Ώρα έναρξης άντλησης, t (min)</t>
  </si>
  <si>
    <t>Εξίσωση Jacob</t>
  </si>
  <si>
    <t>s(r,t) = b + a*ln(t)</t>
  </si>
  <si>
    <t>με</t>
  </si>
  <si>
    <t>ln(t)</t>
  </si>
  <si>
    <t>S</t>
  </si>
  <si>
    <t>α</t>
  </si>
  <si>
    <t>β</t>
  </si>
  <si>
    <t>b (m)</t>
  </si>
  <si>
    <t>α=Q/(4π*Τ)</t>
  </si>
  <si>
    <t>β=Q/(4π*Τ)*ln(2,25*T/r^2*S)</t>
  </si>
  <si>
    <t>t (s)</t>
  </si>
  <si>
    <t>K(m/s)</t>
  </si>
  <si>
    <t>1ο Ερώτημα</t>
  </si>
  <si>
    <t>2ο Ερώτημα</t>
  </si>
  <si>
    <r>
      <t>Εφαρμόζω εξίσωση Thien     h</t>
    </r>
    <r>
      <rPr>
        <vertAlign val="subscript"/>
        <sz val="11"/>
        <color theme="1"/>
        <rFont val="Calibri"/>
        <family val="2"/>
        <charset val="161"/>
        <scheme val="minor"/>
      </rPr>
      <t>2</t>
    </r>
    <r>
      <rPr>
        <sz val="11"/>
        <color theme="1"/>
        <rFont val="Calibri"/>
        <family val="2"/>
        <charset val="161"/>
        <scheme val="minor"/>
      </rPr>
      <t>-h</t>
    </r>
    <r>
      <rPr>
        <vertAlign val="subscript"/>
        <sz val="11"/>
        <color theme="1"/>
        <rFont val="Calibri"/>
        <family val="2"/>
        <charset val="161"/>
        <scheme val="minor"/>
      </rPr>
      <t>1</t>
    </r>
    <r>
      <rPr>
        <sz val="11"/>
        <color theme="1"/>
        <rFont val="Calibri"/>
        <family val="2"/>
        <charset val="161"/>
        <scheme val="minor"/>
      </rPr>
      <t>=Q/2πΤ *ln(r</t>
    </r>
    <r>
      <rPr>
        <vertAlign val="subscript"/>
        <sz val="11"/>
        <color theme="1"/>
        <rFont val="Calibri"/>
        <family val="2"/>
        <charset val="161"/>
        <scheme val="minor"/>
      </rPr>
      <t>2</t>
    </r>
    <r>
      <rPr>
        <sz val="11"/>
        <color theme="1"/>
        <rFont val="Calibri"/>
        <family val="2"/>
        <charset val="161"/>
        <scheme val="minor"/>
      </rPr>
      <t>-r</t>
    </r>
    <r>
      <rPr>
        <vertAlign val="subscript"/>
        <sz val="11"/>
        <color theme="1"/>
        <rFont val="Calibri"/>
        <family val="2"/>
        <charset val="161"/>
        <scheme val="minor"/>
      </rPr>
      <t>1</t>
    </r>
    <r>
      <rPr>
        <sz val="11"/>
        <color theme="1"/>
        <rFont val="Calibri"/>
        <family val="2"/>
        <charset val="161"/>
        <scheme val="minor"/>
      </rPr>
      <t>)</t>
    </r>
  </si>
  <si>
    <t>(α)</t>
  </si>
  <si>
    <t>(β)</t>
  </si>
  <si>
    <t>3ο Ερώτημα</t>
  </si>
  <si>
    <t>Πρέπει s=</t>
  </si>
  <si>
    <t>Κάνω goal seek στην εξίσωση Jacob για να βρω το t.</t>
  </si>
  <si>
    <t xml:space="preserve"> t (s)</t>
  </si>
  <si>
    <t>t (h)</t>
  </si>
  <si>
    <r>
      <t>Q(m</t>
    </r>
    <r>
      <rPr>
        <b/>
        <vertAlign val="superscript"/>
        <sz val="11"/>
        <color theme="1"/>
        <rFont val="Calibri"/>
        <family val="2"/>
        <charset val="161"/>
        <scheme val="minor"/>
      </rPr>
      <t>3</t>
    </r>
    <r>
      <rPr>
        <b/>
        <sz val="11"/>
        <color theme="1"/>
        <rFont val="Calibri"/>
        <family val="2"/>
        <charset val="161"/>
        <scheme val="minor"/>
      </rPr>
      <t>/s)</t>
    </r>
  </si>
  <si>
    <r>
      <t>T(m</t>
    </r>
    <r>
      <rPr>
        <b/>
        <vertAlign val="superscript"/>
        <sz val="11"/>
        <color theme="1"/>
        <rFont val="Calibri"/>
        <family val="2"/>
        <charset val="161"/>
        <scheme val="minor"/>
      </rPr>
      <t>2</t>
    </r>
    <r>
      <rPr>
        <b/>
        <sz val="11"/>
        <color theme="1"/>
        <rFont val="Calibri"/>
        <family val="2"/>
        <charset val="161"/>
        <scheme val="minor"/>
      </rPr>
      <t>/s)</t>
    </r>
  </si>
  <si>
    <r>
      <t>Δh</t>
    </r>
    <r>
      <rPr>
        <b/>
        <vertAlign val="subscript"/>
        <sz val="11"/>
        <color theme="1"/>
        <rFont val="Calibri"/>
        <family val="2"/>
        <charset val="161"/>
        <scheme val="minor"/>
      </rPr>
      <t>100</t>
    </r>
  </si>
  <si>
    <r>
      <t>Δh</t>
    </r>
    <r>
      <rPr>
        <b/>
        <vertAlign val="subscript"/>
        <sz val="11"/>
        <color theme="1"/>
        <rFont val="Calibri"/>
        <family val="2"/>
        <charset val="161"/>
        <scheme val="minor"/>
      </rPr>
      <t>200</t>
    </r>
  </si>
  <si>
    <r>
      <t>h</t>
    </r>
    <r>
      <rPr>
        <vertAlign val="subscript"/>
        <sz val="11"/>
        <color theme="1"/>
        <rFont val="Calibri"/>
        <family val="2"/>
        <charset val="161"/>
        <scheme val="minor"/>
      </rPr>
      <t>1</t>
    </r>
    <r>
      <rPr>
        <sz val="11"/>
        <color theme="1"/>
        <rFont val="Calibri"/>
        <family val="2"/>
        <charset val="161"/>
        <scheme val="minor"/>
      </rPr>
      <t>-3,35=</t>
    </r>
  </si>
  <si>
    <r>
      <t>h</t>
    </r>
    <r>
      <rPr>
        <vertAlign val="subscript"/>
        <sz val="11"/>
        <color theme="1"/>
        <rFont val="Calibri"/>
        <family val="2"/>
        <charset val="161"/>
        <scheme val="minor"/>
      </rPr>
      <t>2</t>
    </r>
    <r>
      <rPr>
        <sz val="11"/>
        <color theme="1"/>
        <rFont val="Calibri"/>
        <family val="2"/>
        <charset val="161"/>
        <scheme val="minor"/>
      </rPr>
      <t>-3,35=</t>
    </r>
  </si>
  <si>
    <r>
      <t>h</t>
    </r>
    <r>
      <rPr>
        <b/>
        <vertAlign val="subscript"/>
        <sz val="11"/>
        <color theme="1"/>
        <rFont val="Calibri"/>
        <family val="2"/>
        <charset val="161"/>
        <scheme val="minor"/>
      </rPr>
      <t>1</t>
    </r>
  </si>
  <si>
    <r>
      <t>h</t>
    </r>
    <r>
      <rPr>
        <b/>
        <vertAlign val="subscript"/>
        <sz val="11"/>
        <color theme="1"/>
        <rFont val="Calibri"/>
        <family val="2"/>
        <charset val="161"/>
        <scheme val="minor"/>
      </rPr>
      <t>2</t>
    </r>
  </si>
  <si>
    <t>(=s)</t>
  </si>
</sst>
</file>

<file path=xl/styles.xml><?xml version="1.0" encoding="utf-8"?>
<styleSheet xmlns="http://schemas.openxmlformats.org/spreadsheetml/2006/main">
  <numFmts count="1">
    <numFmt numFmtId="164" formatCode="0.0000E+00"/>
  </numFmts>
  <fonts count="7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vertAlign val="subscript"/>
      <sz val="11"/>
      <color theme="1"/>
      <name val="Calibri"/>
      <family val="2"/>
      <charset val="161"/>
      <scheme val="minor"/>
    </font>
    <font>
      <b/>
      <vertAlign val="superscript"/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vertAlign val="subscript"/>
      <sz val="11"/>
      <color theme="1"/>
      <name val="Calibri"/>
      <family val="2"/>
      <charset val="161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6600FF"/>
        <bgColor indexed="64"/>
      </patternFill>
    </fill>
    <fill>
      <patternFill patternType="solid">
        <fgColor rgb="FFB8CCE4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/>
    </xf>
    <xf numFmtId="0" fontId="5" fillId="2" borderId="8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0" fillId="4" borderId="3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0" fillId="4" borderId="1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0" fillId="6" borderId="6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1" fillId="7" borderId="1" xfId="0" applyFont="1" applyFill="1" applyBorder="1"/>
    <xf numFmtId="0" fontId="0" fillId="8" borderId="1" xfId="0" applyFill="1" applyBorder="1"/>
    <xf numFmtId="0" fontId="0" fillId="6" borderId="1" xfId="0" applyFill="1" applyBorder="1" applyAlignment="1">
      <alignment horizontal="right"/>
    </xf>
    <xf numFmtId="0" fontId="0" fillId="9" borderId="1" xfId="0" applyFill="1" applyBorder="1" applyAlignment="1">
      <alignment horizontal="left"/>
    </xf>
    <xf numFmtId="0" fontId="1" fillId="10" borderId="1" xfId="0" applyFont="1" applyFill="1" applyBorder="1" applyAlignment="1">
      <alignment horizontal="center"/>
    </xf>
    <xf numFmtId="0" fontId="0" fillId="11" borderId="1" xfId="0" applyFill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0" fillId="0" borderId="8" xfId="0" applyBorder="1"/>
    <xf numFmtId="0" fontId="1" fillId="12" borderId="1" xfId="0" applyFont="1" applyFill="1" applyBorder="1" applyAlignment="1">
      <alignment horizontal="left" vertical="center"/>
    </xf>
    <xf numFmtId="0" fontId="1" fillId="12" borderId="1" xfId="0" applyFont="1" applyFill="1" applyBorder="1"/>
    <xf numFmtId="0" fontId="0" fillId="13" borderId="1" xfId="0" applyFill="1" applyBorder="1" applyAlignment="1">
      <alignment horizontal="left"/>
    </xf>
  </cellXfs>
  <cellStyles count="1">
    <cellStyle name="Κανονικό" xfId="0" builtinId="0"/>
  </cellStyles>
  <dxfs count="0"/>
  <tableStyles count="0" defaultTableStyle="TableStyleMedium9" defaultPivotStyle="PivotStyleLight16"/>
  <colors>
    <mruColors>
      <color rgb="FFB8CCE4"/>
      <color rgb="FF6600FF"/>
      <color rgb="FF33CCCC"/>
      <color rgb="FFCCFFCC"/>
      <color rgb="FFCCFF99"/>
      <color rgb="FF9999FF"/>
      <color rgb="FF0066FF"/>
      <color rgb="FFCCECFF"/>
      <color rgb="FF66CC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3"/>
  <sheetViews>
    <sheetView tabSelected="1" workbookViewId="0">
      <selection activeCell="D57" sqref="D57"/>
    </sheetView>
  </sheetViews>
  <sheetFormatPr defaultRowHeight="15"/>
  <cols>
    <col min="2" max="2" width="17.85546875" customWidth="1"/>
    <col min="3" max="3" width="20.5703125" customWidth="1"/>
    <col min="4" max="4" width="9.140625" customWidth="1"/>
    <col min="5" max="5" width="10.5703125" customWidth="1"/>
    <col min="6" max="6" width="12" customWidth="1"/>
    <col min="7" max="7" width="10.140625" customWidth="1"/>
    <col min="8" max="8" width="10.5703125" customWidth="1"/>
    <col min="9" max="9" width="9.85546875" customWidth="1"/>
  </cols>
  <sheetData>
    <row r="1" spans="2:8" ht="15.75" thickBot="1"/>
    <row r="2" spans="2:8" ht="20.25" thickTop="1" thickBot="1">
      <c r="B2" s="6" t="s">
        <v>14</v>
      </c>
    </row>
    <row r="3" spans="2:8" ht="16.5" thickTop="1" thickBot="1"/>
    <row r="4" spans="2:8" ht="15.75" customHeight="1" thickBot="1">
      <c r="B4" s="8" t="s">
        <v>1</v>
      </c>
      <c r="C4" s="8" t="s">
        <v>0</v>
      </c>
      <c r="D4" s="9" t="s">
        <v>12</v>
      </c>
      <c r="E4" s="9" t="s">
        <v>5</v>
      </c>
      <c r="G4" s="7" t="s">
        <v>24</v>
      </c>
      <c r="H4" s="11">
        <f>100/3600</f>
        <v>2.7777777777777776E-2</v>
      </c>
    </row>
    <row r="5" spans="2:8" ht="15.75" thickBot="1">
      <c r="B5" s="10"/>
      <c r="C5" s="10"/>
      <c r="D5" s="9"/>
      <c r="E5" s="9"/>
      <c r="G5" s="7" t="s">
        <v>9</v>
      </c>
      <c r="H5" s="11">
        <v>20</v>
      </c>
    </row>
    <row r="6" spans="2:8" ht="15.75" thickBot="1">
      <c r="B6" s="12">
        <v>1.5</v>
      </c>
      <c r="C6" s="13">
        <v>0.2</v>
      </c>
      <c r="D6" s="11">
        <f>B6*60</f>
        <v>90</v>
      </c>
      <c r="E6" s="11">
        <f>LN(D6)</f>
        <v>4.499809670330265</v>
      </c>
      <c r="G6" s="7" t="s">
        <v>7</v>
      </c>
      <c r="H6" s="11">
        <f>SLOPE(C6:C18,E6:E18)</f>
        <v>0.17563656932676364</v>
      </c>
    </row>
    <row r="7" spans="2:8" ht="15.75" thickBot="1">
      <c r="B7" s="12">
        <v>3</v>
      </c>
      <c r="C7" s="13">
        <v>0.35</v>
      </c>
      <c r="D7" s="11">
        <f t="shared" ref="D7:D18" si="0">B7*60</f>
        <v>180</v>
      </c>
      <c r="E7" s="11">
        <f t="shared" ref="E7:E18" si="1">LN(D7)</f>
        <v>5.1929568508902104</v>
      </c>
      <c r="G7" s="7" t="s">
        <v>8</v>
      </c>
      <c r="H7" s="11">
        <f>INTERCEPT(C6:C18,E6:E18)</f>
        <v>-0.56545855590519423</v>
      </c>
    </row>
    <row r="8" spans="2:8" ht="18" thickBot="1">
      <c r="B8" s="12">
        <v>4.5</v>
      </c>
      <c r="C8" s="13">
        <v>0.42</v>
      </c>
      <c r="D8" s="11">
        <f t="shared" si="0"/>
        <v>270</v>
      </c>
      <c r="E8" s="11">
        <f t="shared" si="1"/>
        <v>5.598421958998375</v>
      </c>
      <c r="G8" s="7" t="s">
        <v>25</v>
      </c>
      <c r="H8" s="11">
        <f>$H$4/(4*3.14*$H$6)</f>
        <v>1.2591947789955845E-2</v>
      </c>
    </row>
    <row r="9" spans="2:8" ht="15.75" thickBot="1">
      <c r="B9" s="12">
        <v>7</v>
      </c>
      <c r="C9" s="13">
        <v>0.51</v>
      </c>
      <c r="D9" s="11">
        <f t="shared" si="0"/>
        <v>420</v>
      </c>
      <c r="E9" s="11">
        <f t="shared" si="1"/>
        <v>6.0402547112774139</v>
      </c>
      <c r="G9" s="7" t="s">
        <v>6</v>
      </c>
      <c r="H9" s="11">
        <f>2.25*$H$8*EXP(-$H$7/$H$6)/100^2</f>
        <v>7.0872566741615682E-5</v>
      </c>
    </row>
    <row r="10" spans="2:8" ht="15.75" thickBot="1">
      <c r="B10" s="12">
        <v>12</v>
      </c>
      <c r="C10" s="13">
        <v>0.57999999999999996</v>
      </c>
      <c r="D10" s="11">
        <f t="shared" si="0"/>
        <v>720</v>
      </c>
      <c r="E10" s="11">
        <f t="shared" si="1"/>
        <v>6.5792512120101012</v>
      </c>
      <c r="G10" s="7" t="s">
        <v>13</v>
      </c>
      <c r="H10" s="11">
        <f>$H$8/$H$5</f>
        <v>6.2959738949779228E-4</v>
      </c>
    </row>
    <row r="11" spans="2:8" ht="15.75" thickBot="1">
      <c r="B11" s="12">
        <v>16</v>
      </c>
      <c r="C11" s="13">
        <v>0.63</v>
      </c>
      <c r="D11" s="11">
        <f t="shared" si="0"/>
        <v>960</v>
      </c>
      <c r="E11" s="11">
        <f t="shared" si="1"/>
        <v>6.866933284461882</v>
      </c>
    </row>
    <row r="12" spans="2:8" ht="15.75" thickBot="1">
      <c r="B12" s="12">
        <v>25</v>
      </c>
      <c r="C12" s="13">
        <v>0.74</v>
      </c>
      <c r="D12" s="11">
        <f t="shared" si="0"/>
        <v>1500</v>
      </c>
      <c r="E12" s="11">
        <f t="shared" si="1"/>
        <v>7.3132203870903014</v>
      </c>
    </row>
    <row r="13" spans="2:8" ht="15.75" thickBot="1">
      <c r="B13" s="14">
        <v>45</v>
      </c>
      <c r="C13" s="15">
        <v>0.84</v>
      </c>
      <c r="D13" s="11">
        <f t="shared" si="0"/>
        <v>2700</v>
      </c>
      <c r="E13" s="11">
        <f t="shared" si="1"/>
        <v>7.90100705199242</v>
      </c>
    </row>
    <row r="14" spans="2:8" ht="15.75" thickBot="1">
      <c r="B14" s="12">
        <v>60</v>
      </c>
      <c r="C14" s="13">
        <v>0.9</v>
      </c>
      <c r="D14" s="11">
        <f t="shared" si="0"/>
        <v>3600</v>
      </c>
      <c r="E14" s="11">
        <f t="shared" si="1"/>
        <v>8.1886891244442008</v>
      </c>
    </row>
    <row r="15" spans="2:8" ht="15.75" thickBot="1">
      <c r="B15" s="12">
        <v>90</v>
      </c>
      <c r="C15" s="13">
        <v>0.95</v>
      </c>
      <c r="D15" s="11">
        <f t="shared" si="0"/>
        <v>5400</v>
      </c>
      <c r="E15" s="11">
        <f t="shared" si="1"/>
        <v>8.5941542325523663</v>
      </c>
    </row>
    <row r="16" spans="2:8" ht="15.75" thickBot="1">
      <c r="B16" s="12">
        <v>120</v>
      </c>
      <c r="C16" s="13">
        <v>0.99</v>
      </c>
      <c r="D16" s="11">
        <f t="shared" si="0"/>
        <v>7200</v>
      </c>
      <c r="E16" s="11">
        <f t="shared" si="1"/>
        <v>8.8818363050041462</v>
      </c>
    </row>
    <row r="17" spans="2:7" ht="15.75" thickBot="1">
      <c r="B17" s="12">
        <v>180</v>
      </c>
      <c r="C17" s="13">
        <v>1.04</v>
      </c>
      <c r="D17" s="11">
        <f t="shared" si="0"/>
        <v>10800</v>
      </c>
      <c r="E17" s="11">
        <f t="shared" si="1"/>
        <v>9.2873014131123117</v>
      </c>
    </row>
    <row r="18" spans="2:7" ht="15.75" thickBot="1">
      <c r="B18" s="12">
        <v>240</v>
      </c>
      <c r="C18" s="13">
        <v>1.1000000000000001</v>
      </c>
      <c r="D18" s="11">
        <f t="shared" si="0"/>
        <v>14400</v>
      </c>
      <c r="E18" s="11">
        <f t="shared" si="1"/>
        <v>9.5749834855640916</v>
      </c>
    </row>
    <row r="21" spans="2:7" ht="15.75" thickBot="1"/>
    <row r="22" spans="2:7" ht="15.75" thickBot="1">
      <c r="B22" s="16" t="s">
        <v>2</v>
      </c>
      <c r="C22" s="17"/>
      <c r="D22" s="18"/>
    </row>
    <row r="23" spans="2:7" ht="15.75" thickBot="1">
      <c r="B23" s="19" t="s">
        <v>3</v>
      </c>
      <c r="C23" s="20"/>
      <c r="D23" s="21"/>
    </row>
    <row r="24" spans="2:7">
      <c r="B24" t="s">
        <v>4</v>
      </c>
    </row>
    <row r="25" spans="2:7" ht="15.75" thickBot="1"/>
    <row r="26" spans="2:7" ht="15.75" thickBot="1">
      <c r="B26" s="23" t="s">
        <v>10</v>
      </c>
      <c r="C26" s="22" t="s">
        <v>11</v>
      </c>
      <c r="D26" s="22"/>
      <c r="E26" s="4"/>
      <c r="G26" s="1"/>
    </row>
    <row r="28" spans="2:7" ht="15.75" thickBot="1"/>
    <row r="29" spans="2:7" ht="20.25" thickTop="1" thickBot="1">
      <c r="B29" s="6" t="s">
        <v>15</v>
      </c>
    </row>
    <row r="30" spans="2:7" ht="15.75" thickTop="1"/>
    <row r="31" spans="2:7" ht="18">
      <c r="B31" s="2" t="s">
        <v>16</v>
      </c>
      <c r="C31" s="2"/>
      <c r="D31" s="2"/>
    </row>
    <row r="32" spans="2:7" ht="15.75" thickBot="1"/>
    <row r="33" spans="1:6" ht="18.75" thickBot="1">
      <c r="A33" s="5" t="s">
        <v>17</v>
      </c>
      <c r="B33" s="24" t="s">
        <v>26</v>
      </c>
      <c r="C33" s="25">
        <f>$H$6*LN(100/0.25)</f>
        <v>1.0523202782969776</v>
      </c>
    </row>
    <row r="34" spans="1:6" ht="18.75" thickBot="1">
      <c r="A34" s="5" t="s">
        <v>18</v>
      </c>
      <c r="B34" s="24" t="s">
        <v>27</v>
      </c>
      <c r="C34" s="25">
        <f>$H$6*LN(200/0.25)</f>
        <v>1.1740622711290452</v>
      </c>
    </row>
    <row r="35" spans="1:6" ht="15.75" thickBot="1"/>
    <row r="36" spans="1:6" ht="20.25" thickTop="1" thickBot="1">
      <c r="B36" s="6" t="s">
        <v>19</v>
      </c>
    </row>
    <row r="37" spans="1:6" ht="15.75" thickTop="1"/>
    <row r="38" spans="1:6" ht="18">
      <c r="A38" s="3" t="s">
        <v>17</v>
      </c>
      <c r="B38" s="2" t="s">
        <v>16</v>
      </c>
      <c r="C38" s="2"/>
      <c r="D38" s="2"/>
    </row>
    <row r="39" spans="1:6" ht="15.75" thickBot="1"/>
    <row r="40" spans="1:6" ht="18.75" thickBot="1">
      <c r="B40" s="26" t="s">
        <v>28</v>
      </c>
      <c r="C40" s="27">
        <f>C33</f>
        <v>1.0523202782969776</v>
      </c>
      <c r="E40" s="28" t="s">
        <v>30</v>
      </c>
      <c r="F40" s="29">
        <f>C40+3.35</f>
        <v>4.4023202782969779</v>
      </c>
    </row>
    <row r="41" spans="1:6" ht="18.75" thickBot="1">
      <c r="B41" s="26" t="s">
        <v>29</v>
      </c>
      <c r="C41" s="27">
        <f>C34</f>
        <v>1.1740622711290452</v>
      </c>
      <c r="E41" s="28" t="s">
        <v>31</v>
      </c>
      <c r="F41" s="29">
        <f>C41+3.35</f>
        <v>4.5240622711290452</v>
      </c>
    </row>
    <row r="44" spans="1:6">
      <c r="A44" s="3" t="s">
        <v>18</v>
      </c>
    </row>
    <row r="45" spans="1:6">
      <c r="B45" s="30" t="s">
        <v>20</v>
      </c>
      <c r="C45" s="31">
        <v>3.35</v>
      </c>
    </row>
    <row r="47" spans="1:6">
      <c r="B47" s="2" t="s">
        <v>21</v>
      </c>
      <c r="C47" s="2"/>
      <c r="D47" s="2"/>
    </row>
    <row r="48" spans="1:6" ht="15.75" thickBot="1"/>
    <row r="49" spans="2:3" ht="15.75" thickBot="1">
      <c r="B49" s="33" t="s">
        <v>22</v>
      </c>
      <c r="C49" s="34" t="s">
        <v>23</v>
      </c>
    </row>
    <row r="50" spans="2:3" ht="15.75" thickBot="1">
      <c r="B50" s="35">
        <v>30341.341017007308</v>
      </c>
      <c r="C50" s="35">
        <f>B50/3600</f>
        <v>8.4281502825020294</v>
      </c>
    </row>
    <row r="51" spans="2:3" ht="15.75" thickBot="1"/>
    <row r="52" spans="2:3" ht="16.5" thickTop="1" thickBot="1">
      <c r="B52" s="32">
        <f>$H$4/(4*3.14159*$H$8)*LN(2.25*$H$8*$B$50/(0.25^2*$H$9))</f>
        <v>3.3501018056485692</v>
      </c>
      <c r="C52" t="s">
        <v>32</v>
      </c>
    </row>
    <row r="53" spans="2:3" ht="15.75" thickTop="1"/>
  </sheetData>
  <mergeCells count="10">
    <mergeCell ref="B47:D47"/>
    <mergeCell ref="C26:D26"/>
    <mergeCell ref="B31:D31"/>
    <mergeCell ref="B38:D38"/>
    <mergeCell ref="C4:C5"/>
    <mergeCell ref="B4:B5"/>
    <mergeCell ref="B22:D22"/>
    <mergeCell ref="B23:D23"/>
    <mergeCell ref="D4:D5"/>
    <mergeCell ref="E4:E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2015-12-15T21:55:13Z</dcterms:created>
  <dcterms:modified xsi:type="dcterms:W3CDTF">2015-12-30T18:05:20Z</dcterms:modified>
</cp:coreProperties>
</file>