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Φύλλο1" sheetId="1" r:id="rId1"/>
    <sheet name="Φύλλο2" sheetId="2" r:id="rId2"/>
    <sheet name="Φύλλο3" sheetId="3" r:id="rId3"/>
  </sheets>
  <definedNames>
    <definedName name="OLE_LINK1" localSheetId="0">Φύλλο1!$B$51</definedName>
  </definedNames>
  <calcPr calcId="125725"/>
</workbook>
</file>

<file path=xl/calcChain.xml><?xml version="1.0" encoding="utf-8"?>
<calcChain xmlns="http://schemas.openxmlformats.org/spreadsheetml/2006/main">
  <c r="G206" i="1"/>
  <c r="C205"/>
  <c r="E199"/>
  <c r="D199"/>
  <c r="E198"/>
  <c r="D198"/>
  <c r="E197"/>
  <c r="D197"/>
  <c r="E196"/>
  <c r="D196"/>
  <c r="E195"/>
  <c r="D195"/>
  <c r="E194"/>
  <c r="D194"/>
  <c r="E193"/>
  <c r="D193"/>
  <c r="E192"/>
  <c r="D192"/>
  <c r="E191"/>
  <c r="D191"/>
  <c r="E190"/>
  <c r="D190"/>
  <c r="E189"/>
  <c r="D189"/>
  <c r="E188"/>
  <c r="D188"/>
  <c r="E187"/>
  <c r="D187"/>
  <c r="G187" s="1"/>
  <c r="F188" s="1"/>
  <c r="F186"/>
  <c r="E186"/>
  <c r="D186"/>
  <c r="G186" s="1"/>
  <c r="F187" s="1"/>
  <c r="G188" l="1"/>
  <c r="F189" s="1"/>
  <c r="G189" s="1"/>
  <c r="F190" s="1"/>
  <c r="G190" s="1"/>
  <c r="F191" s="1"/>
  <c r="G191" s="1"/>
  <c r="F192" s="1"/>
  <c r="G192" s="1"/>
  <c r="F193" s="1"/>
  <c r="G193" s="1"/>
  <c r="F194" s="1"/>
  <c r="G194" s="1"/>
  <c r="F195" s="1"/>
  <c r="G195" s="1"/>
  <c r="F196" s="1"/>
  <c r="G196" s="1"/>
  <c r="F197" s="1"/>
  <c r="G197" s="1"/>
  <c r="F198" s="1"/>
  <c r="G198" s="1"/>
  <c r="F199" s="1"/>
  <c r="G199" s="1"/>
  <c r="J153" l="1"/>
  <c r="J154"/>
  <c r="J155"/>
  <c r="J156"/>
  <c r="J157"/>
  <c r="J158"/>
  <c r="J159"/>
  <c r="J152"/>
  <c r="I151" a="1"/>
  <c r="I151" s="1"/>
  <c r="D146"/>
  <c r="E146"/>
  <c r="F146"/>
  <c r="G146"/>
  <c r="H146"/>
  <c r="I146"/>
  <c r="J146"/>
  <c r="K146"/>
  <c r="L146"/>
  <c r="M146"/>
  <c r="N146"/>
  <c r="C146"/>
  <c r="I118"/>
  <c r="K118" s="1"/>
  <c r="L118" s="1"/>
  <c r="I119"/>
  <c r="K119" s="1"/>
  <c r="L119" s="1"/>
  <c r="I120"/>
  <c r="K120" s="1"/>
  <c r="L120" s="1"/>
  <c r="I121"/>
  <c r="K121" s="1"/>
  <c r="L121" s="1"/>
  <c r="I122"/>
  <c r="K122" s="1"/>
  <c r="L122" s="1"/>
  <c r="I123"/>
  <c r="K123" s="1"/>
  <c r="L123" s="1"/>
  <c r="I124"/>
  <c r="I125"/>
  <c r="I126"/>
  <c r="I127"/>
  <c r="I128"/>
  <c r="I129"/>
  <c r="I130"/>
  <c r="I131"/>
  <c r="I132"/>
  <c r="I113"/>
  <c r="K113" s="1"/>
  <c r="L113" s="1"/>
  <c r="I114"/>
  <c r="K114" s="1"/>
  <c r="L114" s="1"/>
  <c r="I115"/>
  <c r="K115" s="1"/>
  <c r="L115" s="1"/>
  <c r="I116"/>
  <c r="K116" s="1"/>
  <c r="L116" s="1"/>
  <c r="I117"/>
  <c r="K117" s="1"/>
  <c r="L117" s="1"/>
  <c r="I112"/>
  <c r="K112" s="1"/>
  <c r="L112" s="1"/>
  <c r="B126"/>
  <c r="B127" s="1"/>
  <c r="B128" s="1"/>
  <c r="B129" s="1"/>
  <c r="B130" s="1"/>
  <c r="B131" s="1"/>
  <c r="B132" s="1"/>
  <c r="B133" s="1"/>
  <c r="B134" s="1"/>
  <c r="B135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92"/>
  <c r="F92" s="1"/>
  <c r="H60"/>
  <c r="H61"/>
  <c r="H62"/>
  <c r="H63"/>
  <c r="H64"/>
  <c r="H65"/>
  <c r="H66"/>
  <c r="H67"/>
  <c r="H68"/>
  <c r="I68" s="1"/>
  <c r="J68" s="1"/>
  <c r="H59"/>
  <c r="G59"/>
  <c r="G60"/>
  <c r="G61"/>
  <c r="G62"/>
  <c r="G63"/>
  <c r="G64"/>
  <c r="G65"/>
  <c r="G66"/>
  <c r="G67"/>
  <c r="G58"/>
  <c r="F58"/>
  <c r="F59"/>
  <c r="F60"/>
  <c r="F61"/>
  <c r="F62"/>
  <c r="F63"/>
  <c r="F64"/>
  <c r="F65"/>
  <c r="F66"/>
  <c r="F57"/>
  <c r="E57"/>
  <c r="E58"/>
  <c r="E59"/>
  <c r="E60"/>
  <c r="E61"/>
  <c r="E62"/>
  <c r="E63"/>
  <c r="E64"/>
  <c r="E65"/>
  <c r="E56"/>
  <c r="D56"/>
  <c r="D57"/>
  <c r="D58"/>
  <c r="D59"/>
  <c r="D60"/>
  <c r="D61"/>
  <c r="D62"/>
  <c r="D63"/>
  <c r="D64"/>
  <c r="D55"/>
  <c r="I55" s="1"/>
  <c r="J55" s="1"/>
  <c r="C14"/>
  <c r="D14"/>
  <c r="E14"/>
  <c r="F14"/>
  <c r="G14"/>
  <c r="H14"/>
  <c r="I14"/>
  <c r="J14"/>
  <c r="K14"/>
  <c r="L14"/>
  <c r="I162" l="1"/>
  <c r="I160"/>
  <c r="I158"/>
  <c r="I156"/>
  <c r="I154"/>
  <c r="I152"/>
  <c r="I161"/>
  <c r="I159"/>
  <c r="I157"/>
  <c r="I155"/>
  <c r="I153"/>
  <c r="I63"/>
  <c r="J63" s="1"/>
  <c r="I61"/>
  <c r="J61" s="1"/>
  <c r="I59"/>
  <c r="J59" s="1"/>
  <c r="I57"/>
  <c r="J57" s="1"/>
  <c r="C38"/>
  <c r="I64"/>
  <c r="J64" s="1"/>
  <c r="I62"/>
  <c r="J62" s="1"/>
  <c r="I60"/>
  <c r="J60" s="1"/>
  <c r="I58"/>
  <c r="J58" s="1"/>
  <c r="I56"/>
  <c r="J56" s="1"/>
  <c r="I65"/>
  <c r="J65" s="1"/>
  <c r="I66"/>
  <c r="J66" s="1"/>
  <c r="I67"/>
  <c r="J67" s="1"/>
</calcChain>
</file>

<file path=xl/sharedStrings.xml><?xml version="1.0" encoding="utf-8"?>
<sst xmlns="http://schemas.openxmlformats.org/spreadsheetml/2006/main" count="129" uniqueCount="113">
  <si>
    <t>T (h)</t>
  </si>
  <si>
    <t>0-1</t>
  </si>
  <si>
    <t>I (mm/h)</t>
  </si>
  <si>
    <t>1-2</t>
  </si>
  <si>
    <t>2-3</t>
  </si>
  <si>
    <t>3-4</t>
  </si>
  <si>
    <t>4-5</t>
  </si>
  <si>
    <r>
      <t xml:space="preserve">Q </t>
    </r>
    <r>
      <rPr>
        <vertAlign val="subscript"/>
        <sz val="11"/>
        <color theme="1"/>
        <rFont val="Calibri"/>
        <family val="2"/>
        <charset val="161"/>
        <scheme val="minor"/>
      </rPr>
      <t xml:space="preserve">ΜΥΓ </t>
    </r>
    <r>
      <rPr>
        <sz val="11"/>
        <color theme="1"/>
        <rFont val="Calibri"/>
        <family val="2"/>
        <charset val="161"/>
        <scheme val="minor"/>
      </rPr>
      <t>= Q*(i</t>
    </r>
    <r>
      <rPr>
        <vertAlign val="subscript"/>
        <sz val="11"/>
        <color theme="1"/>
        <rFont val="Calibri"/>
        <family val="2"/>
        <charset val="161"/>
        <scheme val="minor"/>
      </rPr>
      <t>(MYΓ)</t>
    </r>
    <r>
      <rPr>
        <sz val="11"/>
        <color theme="1"/>
        <rFont val="Calibri"/>
        <family val="2"/>
        <charset val="161"/>
        <scheme val="minor"/>
      </rPr>
      <t>/i) = Q*(10mm/h)/(30mm/h)= Q/3</t>
    </r>
  </si>
  <si>
    <t>α) Ερώτημα</t>
  </si>
  <si>
    <t>β) Ερώτημα</t>
  </si>
  <si>
    <t>Α</t>
  </si>
  <si>
    <r>
      <t>Από το ΜΥΓ V</t>
    </r>
    <r>
      <rPr>
        <vertAlign val="subscript"/>
        <sz val="11"/>
        <color theme="1"/>
        <rFont val="Calibri"/>
        <family val="2"/>
        <charset val="161"/>
        <scheme val="minor"/>
      </rPr>
      <t>YΓ</t>
    </r>
    <r>
      <rPr>
        <sz val="11"/>
        <color theme="1"/>
        <rFont val="Calibri"/>
        <family val="2"/>
        <charset val="161"/>
        <scheme val="minor"/>
      </rPr>
      <t>=10(mm/h)*A, επομένως Α(m</t>
    </r>
    <r>
      <rPr>
        <vertAlign val="superscript"/>
        <sz val="11"/>
        <color theme="1"/>
        <rFont val="Calibri"/>
        <family val="2"/>
        <charset val="161"/>
        <scheme val="minor"/>
      </rPr>
      <t>2</t>
    </r>
    <r>
      <rPr>
        <sz val="11"/>
        <color theme="1"/>
        <rFont val="Calibri"/>
        <family val="2"/>
        <charset val="161"/>
        <scheme val="minor"/>
      </rPr>
      <t>)=Σ(Q</t>
    </r>
    <r>
      <rPr>
        <vertAlign val="subscript"/>
        <sz val="11"/>
        <color theme="1"/>
        <rFont val="Calibri"/>
        <family val="2"/>
        <charset val="161"/>
        <scheme val="minor"/>
      </rPr>
      <t>MYΓ</t>
    </r>
    <r>
      <rPr>
        <sz val="11"/>
        <color theme="1"/>
        <rFont val="Calibri"/>
        <family val="2"/>
        <charset val="161"/>
        <scheme val="minor"/>
      </rPr>
      <t>)*60*60/10*10^(-3)</t>
    </r>
  </si>
  <si>
    <t>γ) Ερώτημα</t>
  </si>
  <si>
    <r>
      <t>Ισχύει ότι Q</t>
    </r>
    <r>
      <rPr>
        <vertAlign val="subscript"/>
        <sz val="11"/>
        <color theme="1"/>
        <rFont val="Calibri"/>
        <family val="2"/>
        <charset val="161"/>
        <scheme val="minor"/>
      </rPr>
      <t>(πλημμυρικό)</t>
    </r>
    <r>
      <rPr>
        <sz val="11"/>
        <color theme="1"/>
        <rFont val="Calibri"/>
        <family val="2"/>
        <charset val="161"/>
        <scheme val="minor"/>
      </rPr>
      <t>=Q</t>
    </r>
    <r>
      <rPr>
        <vertAlign val="subscript"/>
        <sz val="11"/>
        <color theme="1"/>
        <rFont val="Calibri"/>
        <family val="2"/>
        <charset val="161"/>
        <scheme val="minor"/>
      </rPr>
      <t>MYΓ</t>
    </r>
    <r>
      <rPr>
        <sz val="11"/>
        <color theme="1"/>
        <rFont val="Calibri"/>
        <family val="2"/>
        <charset val="161"/>
        <scheme val="minor"/>
      </rPr>
      <t>*i/i</t>
    </r>
    <r>
      <rPr>
        <vertAlign val="subscript"/>
        <sz val="11"/>
        <color theme="1"/>
        <rFont val="Calibri"/>
        <family val="2"/>
        <charset val="161"/>
        <scheme val="minor"/>
      </rPr>
      <t>ΜΥΓ.</t>
    </r>
    <r>
      <rPr>
        <sz val="11"/>
        <color theme="1"/>
        <rFont val="Calibri"/>
        <family val="2"/>
        <charset val="161"/>
        <scheme val="minor"/>
      </rPr>
      <t xml:space="preserve">   Έτσι θα βρω την πλημμυρική απορροή για την κάθε ώρα, όπου αλλάζει και η ένταση σύμφωνα με τον πίνακα_2. Άνα μία ώρα θα μετακινούμαι και κατά ένα κελί προς τα κάτω. Τελικώς η καθαρή απορροή θα είναι το άθροισμα ανά ώρα και έπειτα σε άλλη στήλη προστίθεται και η βασική απορροή.</t>
    </r>
  </si>
  <si>
    <t>Q ΜΥΓ</t>
  </si>
  <si>
    <t>Q πλημμ.1</t>
  </si>
  <si>
    <t>Q πλημμ.2</t>
  </si>
  <si>
    <t>Q πλημμ.3</t>
  </si>
  <si>
    <t>Q πλημμ.4</t>
  </si>
  <si>
    <t>Q πλημμ.5</t>
  </si>
  <si>
    <t>Q ολ.καθ.</t>
  </si>
  <si>
    <t>Q συνολ.</t>
  </si>
  <si>
    <t>δ) Ερώτημα</t>
  </si>
  <si>
    <t>1hr</t>
  </si>
  <si>
    <t>2hr</t>
  </si>
  <si>
    <t>Q συν.</t>
  </si>
  <si>
    <t>ε) Ερώτημα</t>
  </si>
  <si>
    <t>Q ΜΥΓ 2hr (1)</t>
  </si>
  <si>
    <t>Q ΜΥΓ 2hr (2)</t>
  </si>
  <si>
    <t>Q ΜΥΓ 2hr (3)</t>
  </si>
  <si>
    <t>Q ΜΥΓ 2hr (4)</t>
  </si>
  <si>
    <t>Q ΜΥΓ 2hr (5)</t>
  </si>
  <si>
    <t>Q ΜΥΓ 2hr (6)</t>
  </si>
  <si>
    <t>S2</t>
  </si>
  <si>
    <t>S2 (+3)</t>
  </si>
  <si>
    <t>ΔS</t>
  </si>
  <si>
    <t>Q ΜΥΓ 3hr</t>
  </si>
  <si>
    <t>(Ι)</t>
  </si>
  <si>
    <t>(ΙΙ)</t>
  </si>
  <si>
    <t>Τ (h)</t>
  </si>
  <si>
    <t>Q καθ.</t>
  </si>
  <si>
    <t>Q1 πλημμ.</t>
  </si>
  <si>
    <t>Q2 πλημμ.</t>
  </si>
  <si>
    <t>Q3 πλημμ.</t>
  </si>
  <si>
    <t>9/10*U1</t>
  </si>
  <si>
    <t>9/10*U2</t>
  </si>
  <si>
    <t>9/10*U3</t>
  </si>
  <si>
    <t>9/10*U4</t>
  </si>
  <si>
    <t>9/10*U5</t>
  </si>
  <si>
    <t>9/10*U6</t>
  </si>
  <si>
    <t>9/10*U7</t>
  </si>
  <si>
    <t>9/10*U8</t>
  </si>
  <si>
    <t>9/10*U9</t>
  </si>
  <si>
    <t>9/10*U10</t>
  </si>
  <si>
    <t>9/10*U11</t>
  </si>
  <si>
    <t>9/10*U12</t>
  </si>
  <si>
    <t>12/10*U1</t>
  </si>
  <si>
    <t>12/10*U2</t>
  </si>
  <si>
    <t>12/10*U3</t>
  </si>
  <si>
    <t>12/10*U4</t>
  </si>
  <si>
    <t>12/10*U5</t>
  </si>
  <si>
    <t>12/10*U6</t>
  </si>
  <si>
    <t>12/10*U7</t>
  </si>
  <si>
    <t>12/10*U8</t>
  </si>
  <si>
    <t>12/10*U9</t>
  </si>
  <si>
    <t>12/10*U10</t>
  </si>
  <si>
    <t>12/10*U11</t>
  </si>
  <si>
    <t>28/10*U1</t>
  </si>
  <si>
    <t>28/10*U2</t>
  </si>
  <si>
    <t>28/10*U3</t>
  </si>
  <si>
    <t>28/10*U4</t>
  </si>
  <si>
    <t>28/10*U5</t>
  </si>
  <si>
    <t>28/10*U6</t>
  </si>
  <si>
    <t>28/10*U7</t>
  </si>
  <si>
    <t>28/10*U8</t>
  </si>
  <si>
    <t>28/10*U9</t>
  </si>
  <si>
    <t>28/10*U10</t>
  </si>
  <si>
    <t>U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</si>
  <si>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</si>
  <si>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</si>
  <si>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</si>
  <si>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</si>
  <si>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</si>
  <si>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</si>
  <si>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</si>
  <si>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</si>
  <si>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</si>
  <si>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</si>
  <si>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</si>
  <si>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</si>
  <si>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A=</t>
  </si>
  <si>
    <r>
      <t>Q (m</t>
    </r>
    <r>
      <rPr>
        <vertAlign val="superscript"/>
        <sz val="11"/>
        <color theme="1"/>
        <rFont val="Calibri"/>
        <family val="2"/>
        <charset val="161"/>
        <scheme val="minor"/>
      </rPr>
      <t>3</t>
    </r>
    <r>
      <rPr>
        <sz val="11"/>
        <color theme="1"/>
        <rFont val="Calibri"/>
        <family val="2"/>
        <charset val="161"/>
        <scheme val="minor"/>
      </rPr>
      <t>/s)</t>
    </r>
  </si>
  <si>
    <r>
      <t>Q βασ. (m</t>
    </r>
    <r>
      <rPr>
        <vertAlign val="superscript"/>
        <sz val="11"/>
        <color theme="1"/>
        <rFont val="Calibri"/>
        <family val="2"/>
        <charset val="161"/>
        <scheme val="minor"/>
      </rPr>
      <t>3</t>
    </r>
    <r>
      <rPr>
        <sz val="11"/>
        <color theme="1"/>
        <rFont val="Calibri"/>
        <family val="2"/>
        <charset val="161"/>
        <scheme val="minor"/>
      </rPr>
      <t>/s)</t>
    </r>
  </si>
  <si>
    <r>
      <t>Q ΜΥΓ(m</t>
    </r>
    <r>
      <rPr>
        <vertAlign val="superscript"/>
        <sz val="11"/>
        <color theme="1"/>
        <rFont val="Calibri"/>
        <family val="2"/>
        <charset val="161"/>
        <scheme val="minor"/>
      </rPr>
      <t>3</t>
    </r>
    <r>
      <rPr>
        <sz val="11"/>
        <color theme="1"/>
        <rFont val="Calibri"/>
        <family val="2"/>
        <charset val="161"/>
        <scheme val="minor"/>
      </rPr>
      <t>/s)</t>
    </r>
  </si>
  <si>
    <t>(ΙΙI)</t>
  </si>
  <si>
    <t xml:space="preserve"> I (m3/s)</t>
  </si>
  <si>
    <t>Q (m3/s)</t>
  </si>
  <si>
    <t>Qmax</t>
  </si>
  <si>
    <r>
      <t>C</t>
    </r>
    <r>
      <rPr>
        <b/>
        <sz val="8"/>
        <rFont val="Calibri"/>
        <family val="2"/>
        <charset val="161"/>
        <scheme val="minor"/>
      </rPr>
      <t>0</t>
    </r>
    <r>
      <rPr>
        <b/>
        <sz val="12"/>
        <rFont val="Calibri"/>
        <family val="2"/>
        <charset val="161"/>
        <scheme val="minor"/>
      </rPr>
      <t>Ij</t>
    </r>
  </si>
  <si>
    <r>
      <t>C</t>
    </r>
    <r>
      <rPr>
        <b/>
        <sz val="10"/>
        <rFont val="Calibri"/>
        <family val="2"/>
        <charset val="161"/>
        <scheme val="minor"/>
      </rPr>
      <t>1</t>
    </r>
    <r>
      <rPr>
        <b/>
        <sz val="12"/>
        <rFont val="Calibri"/>
        <family val="2"/>
        <charset val="161"/>
        <scheme val="minor"/>
      </rPr>
      <t>Ij-1</t>
    </r>
  </si>
  <si>
    <r>
      <t>C</t>
    </r>
    <r>
      <rPr>
        <b/>
        <sz val="9"/>
        <rFont val="Calibri"/>
        <family val="2"/>
        <charset val="161"/>
        <scheme val="minor"/>
      </rPr>
      <t>2</t>
    </r>
    <r>
      <rPr>
        <b/>
        <sz val="12"/>
        <rFont val="Calibri"/>
        <family val="2"/>
        <charset val="161"/>
        <scheme val="minor"/>
      </rPr>
      <t>Qj-1</t>
    </r>
  </si>
  <si>
    <t>Q=1/n *A*R2/3*J1/2</t>
  </si>
  <si>
    <t>Manning</t>
  </si>
  <si>
    <t>K</t>
  </si>
  <si>
    <t>X</t>
  </si>
  <si>
    <t>Q</t>
  </si>
  <si>
    <t>J</t>
  </si>
  <si>
    <t>A</t>
  </si>
  <si>
    <t>R</t>
  </si>
  <si>
    <t>V</t>
  </si>
  <si>
    <t>n</t>
  </si>
  <si>
    <t>Y</t>
  </si>
  <si>
    <t>Ymax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</si>
</sst>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rgb="FF666633"/>
      <name val="Calibri"/>
      <family val="2"/>
      <charset val="161"/>
      <scheme val="minor"/>
    </font>
    <font>
      <vertAlign val="subscript"/>
      <sz val="11"/>
      <color theme="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  <font>
      <b/>
      <sz val="20"/>
      <color rgb="FF666633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64"/>
      </patternFill>
    </fill>
    <fill>
      <patternFill patternType="lightUp"/>
    </fill>
    <fill>
      <patternFill patternType="solid">
        <fgColor rgb="FF6699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333300"/>
        <bgColor indexed="64"/>
      </patternFill>
    </fill>
    <fill>
      <patternFill patternType="solid">
        <fgColor rgb="FF9966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08000"/>
        <bgColor indexed="64"/>
      </patternFill>
    </fill>
  </fills>
  <borders count="49">
    <border>
      <left/>
      <right/>
      <top/>
      <bottom/>
      <diagonal/>
    </border>
    <border>
      <left style="thick">
        <color rgb="FF336600"/>
      </left>
      <right style="thick">
        <color rgb="FF336600"/>
      </right>
      <top style="thick">
        <color rgb="FF336600"/>
      </top>
      <bottom style="thick">
        <color rgb="FF336600"/>
      </bottom>
      <diagonal/>
    </border>
    <border>
      <left style="thick">
        <color rgb="FF336600"/>
      </left>
      <right/>
      <top style="thick">
        <color rgb="FF336600"/>
      </top>
      <bottom/>
      <diagonal/>
    </border>
    <border>
      <left/>
      <right/>
      <top style="thick">
        <color rgb="FF336600"/>
      </top>
      <bottom/>
      <diagonal/>
    </border>
    <border>
      <left/>
      <right style="thick">
        <color rgb="FF336600"/>
      </right>
      <top style="thick">
        <color rgb="FF336600"/>
      </top>
      <bottom/>
      <diagonal/>
    </border>
    <border>
      <left style="thick">
        <color rgb="FF336600"/>
      </left>
      <right/>
      <top/>
      <bottom style="thick">
        <color rgb="FF336600"/>
      </bottom>
      <diagonal/>
    </border>
    <border>
      <left/>
      <right/>
      <top/>
      <bottom style="thick">
        <color rgb="FF336600"/>
      </bottom>
      <diagonal/>
    </border>
    <border>
      <left/>
      <right style="thick">
        <color rgb="FF336600"/>
      </right>
      <top/>
      <bottom style="thick">
        <color rgb="FF3366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336600"/>
      </left>
      <right/>
      <top/>
      <bottom/>
      <diagonal/>
    </border>
    <border>
      <left/>
      <right style="thick">
        <color rgb="FF336600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Font="1"/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0" fillId="2" borderId="9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6" borderId="12" xfId="0" applyFont="1" applyFill="1" applyBorder="1" applyAlignment="1">
      <alignment horizontal="center" wrapText="1"/>
    </xf>
    <xf numFmtId="0" fontId="0" fillId="6" borderId="13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/>
    </xf>
    <xf numFmtId="2" fontId="0" fillId="6" borderId="12" xfId="0" applyNumberFormat="1" applyFont="1" applyFill="1" applyBorder="1" applyAlignment="1">
      <alignment horizontal="center" wrapText="1"/>
    </xf>
    <xf numFmtId="0" fontId="1" fillId="3" borderId="16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" fillId="5" borderId="16" xfId="0" applyFont="1" applyFill="1" applyBorder="1" applyAlignment="1">
      <alignment horizontal="left" wrapText="1"/>
    </xf>
    <xf numFmtId="0" fontId="1" fillId="5" borderId="16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left" wrapText="1"/>
    </xf>
    <xf numFmtId="0" fontId="1" fillId="5" borderId="21" xfId="0" applyFont="1" applyFill="1" applyBorder="1" applyAlignment="1">
      <alignment horizontal="left" wrapText="1"/>
    </xf>
    <xf numFmtId="0" fontId="0" fillId="2" borderId="16" xfId="0" applyFont="1" applyFill="1" applyBorder="1" applyAlignment="1">
      <alignment horizontal="center" wrapText="1"/>
    </xf>
    <xf numFmtId="49" fontId="0" fillId="2" borderId="16" xfId="0" applyNumberFormat="1" applyFont="1" applyFill="1" applyBorder="1" applyAlignment="1">
      <alignment horizontal="center" wrapText="1"/>
    </xf>
    <xf numFmtId="0" fontId="0" fillId="2" borderId="16" xfId="0" applyFill="1" applyBorder="1"/>
    <xf numFmtId="0" fontId="0" fillId="7" borderId="12" xfId="0" applyFont="1" applyFill="1" applyBorder="1" applyAlignment="1">
      <alignment horizontal="center" wrapText="1"/>
    </xf>
    <xf numFmtId="0" fontId="0" fillId="7" borderId="13" xfId="0" applyFont="1" applyFill="1" applyBorder="1" applyAlignment="1">
      <alignment horizontal="center" wrapText="1"/>
    </xf>
    <xf numFmtId="0" fontId="0" fillId="7" borderId="19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7" borderId="22" xfId="0" applyFill="1" applyBorder="1"/>
    <xf numFmtId="0" fontId="0" fillId="7" borderId="23" xfId="0" applyFill="1" applyBorder="1"/>
    <xf numFmtId="0" fontId="0" fillId="7" borderId="24" xfId="0" applyFill="1" applyBorder="1"/>
    <xf numFmtId="2" fontId="0" fillId="7" borderId="25" xfId="0" applyNumberFormat="1" applyFill="1" applyBorder="1"/>
    <xf numFmtId="2" fontId="0" fillId="7" borderId="26" xfId="0" applyNumberFormat="1" applyFill="1" applyBorder="1"/>
    <xf numFmtId="0" fontId="0" fillId="7" borderId="26" xfId="0" applyFill="1" applyBorder="1"/>
    <xf numFmtId="0" fontId="0" fillId="7" borderId="27" xfId="0" applyFill="1" applyBorder="1"/>
    <xf numFmtId="0" fontId="0" fillId="7" borderId="25" xfId="0" applyFill="1" applyBorder="1"/>
    <xf numFmtId="0" fontId="0" fillId="7" borderId="28" xfId="0" applyFill="1" applyBorder="1"/>
    <xf numFmtId="0" fontId="0" fillId="7" borderId="29" xfId="0" applyFill="1" applyBorder="1"/>
    <xf numFmtId="0" fontId="0" fillId="7" borderId="30" xfId="0" applyFill="1" applyBorder="1"/>
    <xf numFmtId="0" fontId="0" fillId="8" borderId="16" xfId="0" applyFill="1" applyBorder="1"/>
    <xf numFmtId="0" fontId="1" fillId="0" borderId="16" xfId="0" applyFont="1" applyBorder="1" applyAlignment="1">
      <alignment horizontal="center" vertical="center"/>
    </xf>
    <xf numFmtId="0" fontId="1" fillId="9" borderId="16" xfId="0" applyFont="1" applyFill="1" applyBorder="1" applyAlignment="1">
      <alignment horizontal="left" wrapText="1"/>
    </xf>
    <xf numFmtId="0" fontId="1" fillId="9" borderId="16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 vertical="center"/>
    </xf>
    <xf numFmtId="0" fontId="0" fillId="10" borderId="23" xfId="0" applyFill="1" applyBorder="1"/>
    <xf numFmtId="0" fontId="0" fillId="10" borderId="24" xfId="0" applyFill="1" applyBorder="1"/>
    <xf numFmtId="2" fontId="0" fillId="10" borderId="26" xfId="0" applyNumberFormat="1" applyFill="1" applyBorder="1"/>
    <xf numFmtId="0" fontId="0" fillId="10" borderId="26" xfId="0" applyFill="1" applyBorder="1"/>
    <xf numFmtId="0" fontId="0" fillId="10" borderId="27" xfId="0" applyFill="1" applyBorder="1"/>
    <xf numFmtId="0" fontId="0" fillId="10" borderId="29" xfId="0" applyFill="1" applyBorder="1"/>
    <xf numFmtId="0" fontId="0" fillId="10" borderId="30" xfId="0" applyFill="1" applyBorder="1"/>
    <xf numFmtId="0" fontId="0" fillId="10" borderId="31" xfId="0" applyFill="1" applyBorder="1"/>
    <xf numFmtId="2" fontId="0" fillId="10" borderId="32" xfId="0" applyNumberFormat="1" applyFill="1" applyBorder="1"/>
    <xf numFmtId="0" fontId="0" fillId="10" borderId="32" xfId="0" applyFill="1" applyBorder="1"/>
    <xf numFmtId="0" fontId="0" fillId="10" borderId="33" xfId="0" applyFill="1" applyBorder="1"/>
    <xf numFmtId="0" fontId="0" fillId="11" borderId="16" xfId="0" applyFill="1" applyBorder="1"/>
    <xf numFmtId="0" fontId="1" fillId="12" borderId="34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/>
    </xf>
    <xf numFmtId="0" fontId="0" fillId="13" borderId="34" xfId="0" applyFill="1" applyBorder="1"/>
    <xf numFmtId="0" fontId="0" fillId="7" borderId="35" xfId="0" applyFill="1" applyBorder="1"/>
    <xf numFmtId="0" fontId="0" fillId="7" borderId="36" xfId="0" applyFill="1" applyBorder="1"/>
    <xf numFmtId="0" fontId="0" fillId="7" borderId="37" xfId="0" applyFill="1" applyBorder="1"/>
    <xf numFmtId="0" fontId="0" fillId="7" borderId="38" xfId="0" applyFill="1" applyBorder="1"/>
    <xf numFmtId="0" fontId="0" fillId="7" borderId="39" xfId="0" applyFill="1" applyBorder="1"/>
    <xf numFmtId="0" fontId="0" fillId="7" borderId="40" xfId="0" applyFill="1" applyBorder="1"/>
    <xf numFmtId="0" fontId="0" fillId="7" borderId="41" xfId="0" applyFill="1" applyBorder="1"/>
    <xf numFmtId="0" fontId="0" fillId="7" borderId="42" xfId="0" applyFill="1" applyBorder="1"/>
    <xf numFmtId="0" fontId="0" fillId="7" borderId="43" xfId="0" applyFill="1" applyBorder="1"/>
    <xf numFmtId="0" fontId="1" fillId="14" borderId="34" xfId="0" applyFont="1" applyFill="1" applyBorder="1" applyAlignment="1">
      <alignment horizontal="center" wrapText="1"/>
    </xf>
    <xf numFmtId="0" fontId="1" fillId="14" borderId="34" xfId="0" applyFont="1" applyFill="1" applyBorder="1" applyAlignment="1">
      <alignment horizontal="center" vertical="center"/>
    </xf>
    <xf numFmtId="0" fontId="0" fillId="15" borderId="9" xfId="0" applyFont="1" applyFill="1" applyBorder="1" applyAlignment="1">
      <alignment horizontal="center" wrapText="1"/>
    </xf>
    <xf numFmtId="0" fontId="0" fillId="15" borderId="9" xfId="0" applyFont="1" applyFill="1" applyBorder="1" applyAlignment="1">
      <alignment horizontal="center" vertical="top" wrapText="1"/>
    </xf>
    <xf numFmtId="0" fontId="0" fillId="15" borderId="10" xfId="0" applyFont="1" applyFill="1" applyBorder="1" applyAlignment="1">
      <alignment horizontal="center" vertical="top" wrapText="1"/>
    </xf>
    <xf numFmtId="2" fontId="0" fillId="6" borderId="35" xfId="0" applyNumberFormat="1" applyFont="1" applyFill="1" applyBorder="1" applyAlignment="1">
      <alignment horizontal="right" wrapText="1"/>
    </xf>
    <xf numFmtId="2" fontId="0" fillId="6" borderId="36" xfId="0" applyNumberFormat="1" applyFont="1" applyFill="1" applyBorder="1" applyAlignment="1">
      <alignment horizontal="right" wrapText="1"/>
    </xf>
    <xf numFmtId="2" fontId="0" fillId="6" borderId="37" xfId="0" applyNumberFormat="1" applyFont="1" applyFill="1" applyBorder="1" applyAlignment="1">
      <alignment horizontal="right" wrapText="1"/>
    </xf>
    <xf numFmtId="2" fontId="0" fillId="6" borderId="41" xfId="0" applyNumberFormat="1" applyFont="1" applyFill="1" applyBorder="1"/>
    <xf numFmtId="2" fontId="0" fillId="6" borderId="42" xfId="0" applyNumberFormat="1" applyFont="1" applyFill="1" applyBorder="1"/>
    <xf numFmtId="2" fontId="0" fillId="6" borderId="43" xfId="0" applyNumberFormat="1" applyFont="1" applyFill="1" applyBorder="1"/>
    <xf numFmtId="0" fontId="0" fillId="16" borderId="16" xfId="0" applyFill="1" applyBorder="1"/>
    <xf numFmtId="0" fontId="1" fillId="3" borderId="1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wrapText="1"/>
    </xf>
    <xf numFmtId="0" fontId="0" fillId="7" borderId="23" xfId="0" applyFill="1" applyBorder="1" applyAlignment="1">
      <alignment horizontal="right"/>
    </xf>
    <xf numFmtId="0" fontId="1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0" fontId="0" fillId="7" borderId="26" xfId="0" applyFill="1" applyBorder="1" applyAlignment="1">
      <alignment horizontal="right"/>
    </xf>
    <xf numFmtId="0" fontId="1" fillId="7" borderId="27" xfId="0" applyFont="1" applyFill="1" applyBorder="1" applyAlignment="1">
      <alignment horizontal="center" vertical="center"/>
    </xf>
    <xf numFmtId="0" fontId="0" fillId="7" borderId="27" xfId="0" applyFill="1" applyBorder="1" applyAlignment="1">
      <alignment horizontal="right"/>
    </xf>
    <xf numFmtId="0" fontId="0" fillId="7" borderId="29" xfId="0" applyFill="1" applyBorder="1" applyAlignment="1">
      <alignment horizontal="right"/>
    </xf>
    <xf numFmtId="0" fontId="0" fillId="7" borderId="30" xfId="0" applyFill="1" applyBorder="1" applyAlignment="1">
      <alignment horizontal="right"/>
    </xf>
    <xf numFmtId="0" fontId="0" fillId="5" borderId="16" xfId="0" applyFill="1" applyBorder="1"/>
    <xf numFmtId="0" fontId="0" fillId="17" borderId="22" xfId="0" applyFill="1" applyBorder="1"/>
    <xf numFmtId="0" fontId="0" fillId="17" borderId="25" xfId="0" applyFill="1" applyBorder="1"/>
    <xf numFmtId="0" fontId="0" fillId="17" borderId="28" xfId="0" applyFill="1" applyBorder="1"/>
    <xf numFmtId="0" fontId="0" fillId="18" borderId="24" xfId="0" applyFill="1" applyBorder="1"/>
    <xf numFmtId="0" fontId="0" fillId="18" borderId="27" xfId="0" applyFill="1" applyBorder="1"/>
    <xf numFmtId="0" fontId="0" fillId="18" borderId="44" xfId="0" applyFill="1" applyBorder="1"/>
    <xf numFmtId="0" fontId="0" fillId="8" borderId="27" xfId="0" applyFill="1" applyBorder="1"/>
    <xf numFmtId="0" fontId="0" fillId="8" borderId="30" xfId="0" applyFill="1" applyBorder="1"/>
    <xf numFmtId="0" fontId="0" fillId="19" borderId="14" xfId="0" applyFill="1" applyBorder="1"/>
    <xf numFmtId="0" fontId="0" fillId="19" borderId="0" xfId="0" applyFill="1"/>
    <xf numFmtId="0" fontId="0" fillId="19" borderId="15" xfId="0" applyFill="1" applyBorder="1"/>
    <xf numFmtId="0" fontId="0" fillId="19" borderId="0" xfId="0" applyFill="1" applyBorder="1"/>
    <xf numFmtId="0" fontId="6" fillId="15" borderId="16" xfId="0" applyFont="1" applyFill="1" applyBorder="1" applyAlignment="1">
      <alignment horizontal="center" vertical="center"/>
    </xf>
    <xf numFmtId="0" fontId="0" fillId="12" borderId="16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1" fillId="7" borderId="27" xfId="0" applyFont="1" applyFill="1" applyBorder="1"/>
    <xf numFmtId="0" fontId="1" fillId="18" borderId="16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1" fillId="9" borderId="48" xfId="0" applyFont="1" applyFill="1" applyBorder="1" applyAlignment="1">
      <alignment horizontal="center" vertical="center"/>
    </xf>
    <xf numFmtId="0" fontId="1" fillId="20" borderId="16" xfId="0" applyFont="1" applyFill="1" applyBorder="1" applyAlignment="1">
      <alignment horizontal="center" vertical="center"/>
    </xf>
    <xf numFmtId="0" fontId="0" fillId="18" borderId="16" xfId="0" applyFill="1" applyBorder="1"/>
    <xf numFmtId="0" fontId="10" fillId="15" borderId="16" xfId="0" applyFont="1" applyFill="1" applyBorder="1" applyAlignment="1">
      <alignment horizontal="center" vertical="center"/>
    </xf>
    <xf numFmtId="0" fontId="1" fillId="15" borderId="16" xfId="0" applyFont="1" applyFill="1" applyBorder="1" applyAlignment="1">
      <alignment horizontal="center" vertical="center"/>
    </xf>
    <xf numFmtId="0" fontId="0" fillId="18" borderId="45" xfId="0" applyFill="1" applyBorder="1"/>
    <xf numFmtId="0" fontId="0" fillId="18" borderId="46" xfId="0" applyFill="1" applyBorder="1"/>
    <xf numFmtId="0" fontId="0" fillId="18" borderId="47" xfId="0" applyFill="1" applyBorder="1"/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FF66"/>
      <color rgb="FFCC3300"/>
      <color rgb="FFCCCC00"/>
      <color rgb="FF808000"/>
      <color rgb="FF669900"/>
      <color rgb="FFFFFF99"/>
      <color rgb="FF996600"/>
      <color rgb="FFCCFF66"/>
      <color rgb="FFCC9900"/>
      <color rgb="FF99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style val="4"/>
  <c:chart>
    <c:title>
      <c:tx>
        <c:rich>
          <a:bodyPr/>
          <a:lstStyle/>
          <a:p>
            <a:pPr>
              <a:defRPr/>
            </a:pPr>
            <a:r>
              <a:rPr lang="el-GR"/>
              <a:t>Μοναδιαίο Υδρογράφημα 1</a:t>
            </a:r>
            <a:r>
              <a:rPr lang="en-US"/>
              <a:t>hr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yVal>
            <c:numRef>
              <c:f>Φύλλο1!$C$14:$L$14</c:f>
              <c:numCache>
                <c:formatCode>0.00</c:formatCode>
                <c:ptCount val="10"/>
                <c:pt idx="0" formatCode="General">
                  <c:v>0</c:v>
                </c:pt>
                <c:pt idx="1">
                  <c:v>51.666666666666664</c:v>
                </c:pt>
                <c:pt idx="2" formatCode="General">
                  <c:v>174</c:v>
                </c:pt>
                <c:pt idx="3">
                  <c:v>235.66666666666666</c:v>
                </c:pt>
                <c:pt idx="4">
                  <c:v>202.33333333333334</c:v>
                </c:pt>
                <c:pt idx="5">
                  <c:v>151.66666666666666</c:v>
                </c:pt>
                <c:pt idx="6">
                  <c:v>95.666666666666671</c:v>
                </c:pt>
                <c:pt idx="7" formatCode="General">
                  <c:v>45</c:v>
                </c:pt>
                <c:pt idx="8">
                  <c:v>22.333333333333332</c:v>
                </c:pt>
                <c:pt idx="9" formatCode="General">
                  <c:v>0</c:v>
                </c:pt>
              </c:numCache>
            </c:numRef>
          </c:yVal>
        </c:ser>
        <c:axId val="57677312"/>
        <c:axId val="57678848"/>
      </c:scatterChart>
      <c:valAx>
        <c:axId val="57677312"/>
        <c:scaling>
          <c:orientation val="minMax"/>
        </c:scaling>
        <c:delete val="1"/>
        <c:axPos val="b"/>
        <c:tickLblPos val="none"/>
        <c:crossAx val="57678848"/>
        <c:crosses val="autoZero"/>
        <c:crossBetween val="midCat"/>
      </c:valAx>
      <c:valAx>
        <c:axId val="576788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(m^3/s)</a:t>
                </a:r>
              </a:p>
            </c:rich>
          </c:tx>
          <c:layout/>
        </c:title>
        <c:numFmt formatCode="General" sourceLinked="1"/>
        <c:tickLblPos val="nextTo"/>
        <c:crossAx val="5767731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Πλημμυρογράφημα</a:t>
            </a:r>
            <a:r>
              <a:rPr lang="el-GR" baseline="0"/>
              <a:t> (+βασική </a:t>
            </a:r>
            <a:r>
              <a:rPr lang="en-US" baseline="0"/>
              <a:t>Q</a:t>
            </a:r>
            <a:r>
              <a:rPr lang="el-GR" baseline="0"/>
              <a:t>)</a:t>
            </a:r>
            <a:endParaRPr lang="el-GR"/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Φύλλο1!$B$55:$B$68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Φύλλο1!$J$55:$J$68</c:f>
              <c:numCache>
                <c:formatCode>General</c:formatCode>
                <c:ptCount val="14"/>
                <c:pt idx="0">
                  <c:v>5</c:v>
                </c:pt>
                <c:pt idx="1">
                  <c:v>82.5</c:v>
                </c:pt>
                <c:pt idx="2">
                  <c:v>353.83333333333331</c:v>
                </c:pt>
                <c:pt idx="3">
                  <c:v>773.13333333333333</c:v>
                </c:pt>
                <c:pt idx="4">
                  <c:v>1207.5</c:v>
                </c:pt>
                <c:pt idx="5">
                  <c:v>1505.9333333333332</c:v>
                </c:pt>
                <c:pt idx="6">
                  <c:v>1510.8666666666668</c:v>
                </c:pt>
                <c:pt idx="7">
                  <c:v>1227.6333333333334</c:v>
                </c:pt>
                <c:pt idx="8">
                  <c:v>845.76666666666677</c:v>
                </c:pt>
                <c:pt idx="9">
                  <c:v>495.06666666666666</c:v>
                </c:pt>
                <c:pt idx="10">
                  <c:v>247.10000000000002</c:v>
                </c:pt>
                <c:pt idx="11">
                  <c:v>96.933333333333337</c:v>
                </c:pt>
                <c:pt idx="12">
                  <c:v>29.566666666666666</c:v>
                </c:pt>
                <c:pt idx="13">
                  <c:v>5</c:v>
                </c:pt>
              </c:numCache>
            </c:numRef>
          </c:yVal>
        </c:ser>
        <c:axId val="57703424"/>
        <c:axId val="57717504"/>
      </c:scatterChart>
      <c:valAx>
        <c:axId val="57703424"/>
        <c:scaling>
          <c:orientation val="minMax"/>
        </c:scaling>
        <c:axPos val="b"/>
        <c:numFmt formatCode="General" sourceLinked="1"/>
        <c:tickLblPos val="nextTo"/>
        <c:crossAx val="57717504"/>
        <c:crosses val="autoZero"/>
        <c:crossBetween val="midCat"/>
      </c:valAx>
      <c:valAx>
        <c:axId val="57717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Q</a:t>
                </a:r>
                <a:r>
                  <a:rPr lang="en-US" sz="1200" baseline="0"/>
                  <a:t> </a:t>
                </a:r>
                <a:r>
                  <a:rPr lang="el-GR" sz="1200" baseline="0"/>
                  <a:t>συνολική (</a:t>
                </a:r>
                <a:r>
                  <a:rPr lang="en-US" sz="1200" baseline="0"/>
                  <a:t>m^3/s)</a:t>
                </a:r>
              </a:p>
            </c:rich>
          </c:tx>
          <c:layout/>
        </c:title>
        <c:numFmt formatCode="General" sourceLinked="1"/>
        <c:tickLblPos val="nextTo"/>
        <c:crossAx val="57703424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Μοναδιαίο</a:t>
            </a:r>
            <a:r>
              <a:rPr lang="el-GR" baseline="0"/>
              <a:t> </a:t>
            </a:r>
            <a:r>
              <a:rPr lang="el-GR"/>
              <a:t>Υδρογράφημα</a:t>
            </a:r>
            <a:r>
              <a:rPr lang="el-GR" baseline="0"/>
              <a:t> 2</a:t>
            </a:r>
            <a:r>
              <a:rPr lang="en-US" baseline="0"/>
              <a:t>hr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yVal>
            <c:numRef>
              <c:f>Φύλλο1!$F$92:$F$102</c:f>
              <c:numCache>
                <c:formatCode>General</c:formatCode>
                <c:ptCount val="11"/>
                <c:pt idx="0">
                  <c:v>0</c:v>
                </c:pt>
                <c:pt idx="1">
                  <c:v>25.833333333333332</c:v>
                </c:pt>
                <c:pt idx="2">
                  <c:v>112.83333333333333</c:v>
                </c:pt>
                <c:pt idx="3">
                  <c:v>204.83333333333331</c:v>
                </c:pt>
                <c:pt idx="4">
                  <c:v>219</c:v>
                </c:pt>
                <c:pt idx="5">
                  <c:v>177</c:v>
                </c:pt>
                <c:pt idx="6">
                  <c:v>123.66666666666666</c:v>
                </c:pt>
                <c:pt idx="7">
                  <c:v>70.333333333333343</c:v>
                </c:pt>
                <c:pt idx="8">
                  <c:v>33.666666666666664</c:v>
                </c:pt>
                <c:pt idx="9">
                  <c:v>11.166666666666666</c:v>
                </c:pt>
                <c:pt idx="10">
                  <c:v>0</c:v>
                </c:pt>
              </c:numCache>
            </c:numRef>
          </c:yVal>
        </c:ser>
        <c:axId val="59453824"/>
        <c:axId val="59455360"/>
      </c:scatterChart>
      <c:valAx>
        <c:axId val="59453824"/>
        <c:scaling>
          <c:orientation val="minMax"/>
        </c:scaling>
        <c:delete val="1"/>
        <c:axPos val="b"/>
        <c:tickLblPos val="none"/>
        <c:crossAx val="59455360"/>
        <c:crosses val="autoZero"/>
        <c:crossBetween val="midCat"/>
      </c:valAx>
      <c:valAx>
        <c:axId val="594553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Q</a:t>
                </a:r>
                <a:r>
                  <a:rPr lang="en-US" sz="1200" baseline="0"/>
                  <a:t> (m^3/s)</a:t>
                </a:r>
              </a:p>
            </c:rich>
          </c:tx>
          <c:layout/>
        </c:title>
        <c:numFmt formatCode="General" sourceLinked="1"/>
        <c:tickLblPos val="nextTo"/>
        <c:crossAx val="59453824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style val="8"/>
  <c:chart>
    <c:title>
      <c:tx>
        <c:rich>
          <a:bodyPr/>
          <a:lstStyle/>
          <a:p>
            <a:pPr>
              <a:defRPr/>
            </a:pPr>
            <a:r>
              <a:rPr lang="el-GR"/>
              <a:t>Υδρογράφημα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Παροχές Εισόδου</c:v>
          </c:tx>
          <c:marker>
            <c:symbol val="none"/>
          </c:marker>
          <c:xVal>
            <c:numRef>
              <c:f>Φύλλο1!$B$185:$B$199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Φύλλο1!$C$185:$C$199</c:f>
              <c:numCache>
                <c:formatCode>General</c:formatCode>
                <c:ptCount val="15"/>
                <c:pt idx="0">
                  <c:v>6</c:v>
                </c:pt>
                <c:pt idx="1">
                  <c:v>55.5</c:v>
                </c:pt>
                <c:pt idx="2">
                  <c:v>220.5</c:v>
                </c:pt>
                <c:pt idx="3">
                  <c:v>583</c:v>
                </c:pt>
                <c:pt idx="4">
                  <c:v>957</c:v>
                </c:pt>
                <c:pt idx="5">
                  <c:v>1088.5</c:v>
                </c:pt>
                <c:pt idx="6">
                  <c:v>853.5</c:v>
                </c:pt>
                <c:pt idx="7">
                  <c:v>557.5</c:v>
                </c:pt>
                <c:pt idx="8">
                  <c:v>323</c:v>
                </c:pt>
                <c:pt idx="9">
                  <c:v>116</c:v>
                </c:pt>
                <c:pt idx="10">
                  <c:v>34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Παροχές Εξόδου</c:v>
          </c:tx>
          <c:marker>
            <c:symbol val="none"/>
          </c:marker>
          <c:yVal>
            <c:numRef>
              <c:f>Φύλλο1!$G$185:$G$199</c:f>
              <c:numCache>
                <c:formatCode>General</c:formatCode>
                <c:ptCount val="15"/>
                <c:pt idx="0">
                  <c:v>6</c:v>
                </c:pt>
                <c:pt idx="1">
                  <c:v>23.41843220338983</c:v>
                </c:pt>
                <c:pt idx="2">
                  <c:v>112.37506528949361</c:v>
                </c:pt>
                <c:pt idx="3">
                  <c:v>344.06076897834799</c:v>
                </c:pt>
                <c:pt idx="4">
                  <c:v>705.76996680351363</c:v>
                </c:pt>
                <c:pt idx="5">
                  <c:v>993.98272989720238</c:v>
                </c:pt>
                <c:pt idx="6">
                  <c:v>1002.311187238109</c:v>
                </c:pt>
                <c:pt idx="7">
                  <c:v>754.84432741712578</c:v>
                </c:pt>
                <c:pt idx="8">
                  <c:v>482.28016387983206</c:v>
                </c:pt>
                <c:pt idx="9">
                  <c:v>256.0494590648936</c:v>
                </c:pt>
                <c:pt idx="10">
                  <c:v>92.324248101013012</c:v>
                </c:pt>
                <c:pt idx="11">
                  <c:v>26.30397835812683</c:v>
                </c:pt>
                <c:pt idx="12">
                  <c:v>4.6395153784207146</c:v>
                </c:pt>
                <c:pt idx="13">
                  <c:v>0.17156913571971821</c:v>
                </c:pt>
                <c:pt idx="14">
                  <c:v>6.3446213517307183E-3</c:v>
                </c:pt>
              </c:numCache>
            </c:numRef>
          </c:yVal>
          <c:smooth val="1"/>
        </c:ser>
        <c:axId val="84936192"/>
        <c:axId val="60425728"/>
      </c:scatterChart>
      <c:valAx>
        <c:axId val="84936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Χρόνος</a:t>
                </a:r>
              </a:p>
            </c:rich>
          </c:tx>
          <c:layout>
            <c:manualLayout>
              <c:xMode val="edge"/>
              <c:yMode val="edge"/>
              <c:x val="0.39075311758279019"/>
              <c:y val="0.91164566929133861"/>
            </c:manualLayout>
          </c:layout>
        </c:title>
        <c:numFmt formatCode="General" sourceLinked="1"/>
        <c:tickLblPos val="nextTo"/>
        <c:crossAx val="60425728"/>
        <c:crosses val="autoZero"/>
        <c:crossBetween val="midCat"/>
      </c:valAx>
      <c:valAx>
        <c:axId val="60425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/>
                  <a:t>Παροχή</a:t>
                </a:r>
              </a:p>
            </c:rich>
          </c:tx>
          <c:layout/>
        </c:title>
        <c:numFmt formatCode="General" sourceLinked="1"/>
        <c:tickLblPos val="nextTo"/>
        <c:crossAx val="849361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15</xdr:row>
      <xdr:rowOff>19050</xdr:rowOff>
    </xdr:from>
    <xdr:to>
      <xdr:col>7</xdr:col>
      <xdr:colOff>342900</xdr:colOff>
      <xdr:row>29</xdr:row>
      <xdr:rowOff>95250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200025</xdr:colOff>
      <xdr:row>69</xdr:row>
      <xdr:rowOff>76200</xdr:rowOff>
    </xdr:from>
    <xdr:to>
      <xdr:col>7</xdr:col>
      <xdr:colOff>228600</xdr:colOff>
      <xdr:row>83</xdr:row>
      <xdr:rowOff>152400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257175</xdr:colOff>
      <xdr:row>89</xdr:row>
      <xdr:rowOff>47625</xdr:rowOff>
    </xdr:from>
    <xdr:to>
      <xdr:col>12</xdr:col>
      <xdr:colOff>542925</xdr:colOff>
      <xdr:row>103</xdr:row>
      <xdr:rowOff>85725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47625</xdr:colOff>
      <xdr:row>183</xdr:row>
      <xdr:rowOff>161925</xdr:rowOff>
    </xdr:from>
    <xdr:to>
      <xdr:col>16</xdr:col>
      <xdr:colOff>438150</xdr:colOff>
      <xdr:row>198</xdr:row>
      <xdr:rowOff>57150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12"/>
  <sheetViews>
    <sheetView tabSelected="1" topLeftCell="A202" workbookViewId="0">
      <selection activeCell="O207" sqref="O207"/>
    </sheetView>
  </sheetViews>
  <sheetFormatPr defaultRowHeight="15"/>
  <cols>
    <col min="1" max="1" width="9.140625" customWidth="1"/>
    <col min="2" max="2" width="15.28515625" customWidth="1"/>
    <col min="3" max="3" width="13.5703125" customWidth="1"/>
    <col min="4" max="4" width="14.5703125" customWidth="1"/>
    <col min="5" max="5" width="13.85546875" customWidth="1"/>
    <col min="6" max="6" width="14.28515625" customWidth="1"/>
    <col min="7" max="7" width="13" customWidth="1"/>
    <col min="8" max="8" width="13.5703125" customWidth="1"/>
    <col min="9" max="9" width="12.7109375" bestFit="1" customWidth="1"/>
    <col min="10" max="10" width="9.28515625" bestFit="1" customWidth="1"/>
    <col min="11" max="11" width="11.42578125" bestFit="1" customWidth="1"/>
    <col min="12" max="12" width="13.7109375" customWidth="1"/>
  </cols>
  <sheetData>
    <row r="1" spans="2:12" ht="15.75" thickBot="1"/>
    <row r="2" spans="2:12" ht="28.5" customHeight="1" thickTop="1" thickBot="1">
      <c r="B2" s="2" t="s">
        <v>37</v>
      </c>
    </row>
    <row r="3" spans="2:12" ht="15.75" thickTop="1">
      <c r="B3" s="27" t="s">
        <v>8</v>
      </c>
      <c r="C3" s="28"/>
      <c r="D3" s="29"/>
    </row>
    <row r="4" spans="2:12" ht="15.75" thickBot="1">
      <c r="B4" s="30"/>
      <c r="C4" s="31"/>
      <c r="D4" s="32"/>
    </row>
    <row r="5" spans="2:12" ht="15.75" thickTop="1"/>
    <row r="6" spans="2:12" ht="15.75" thickBot="1"/>
    <row r="7" spans="2:12" ht="16.5" thickTop="1" thickBot="1">
      <c r="B7" s="6" t="s">
        <v>0</v>
      </c>
      <c r="C7" s="8">
        <v>0</v>
      </c>
      <c r="D7" s="8">
        <v>1</v>
      </c>
      <c r="E7" s="8">
        <v>2</v>
      </c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9">
        <v>9</v>
      </c>
    </row>
    <row r="8" spans="2:12" ht="18.75" thickTop="1" thickBot="1">
      <c r="B8" s="7" t="s">
        <v>91</v>
      </c>
      <c r="C8" s="10">
        <v>0</v>
      </c>
      <c r="D8" s="10">
        <v>155</v>
      </c>
      <c r="E8" s="10">
        <v>522</v>
      </c>
      <c r="F8" s="10">
        <v>707</v>
      </c>
      <c r="G8" s="10">
        <v>607</v>
      </c>
      <c r="H8" s="10">
        <v>455</v>
      </c>
      <c r="I8" s="10">
        <v>287</v>
      </c>
      <c r="J8" s="10">
        <v>135</v>
      </c>
      <c r="K8" s="10">
        <v>67</v>
      </c>
      <c r="L8" s="11">
        <v>0</v>
      </c>
    </row>
    <row r="9" spans="2:12" ht="16.5" thickTop="1" thickBot="1"/>
    <row r="10" spans="2:12" ht="15.75" thickTop="1">
      <c r="B10" s="33" t="s">
        <v>7</v>
      </c>
      <c r="C10" s="34"/>
      <c r="D10" s="35"/>
    </row>
    <row r="11" spans="2:12" ht="15.75" thickBot="1">
      <c r="B11" s="36"/>
      <c r="C11" s="37"/>
      <c r="D11" s="38"/>
    </row>
    <row r="12" spans="2:12" ht="16.5" thickTop="1" thickBot="1"/>
    <row r="13" spans="2:12" ht="16.5" thickTop="1" thickBot="1">
      <c r="B13" s="6" t="s">
        <v>0</v>
      </c>
      <c r="C13" s="8">
        <v>0</v>
      </c>
      <c r="D13" s="8">
        <v>1</v>
      </c>
      <c r="E13" s="8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9">
        <v>9</v>
      </c>
    </row>
    <row r="14" spans="2:12" ht="18.75" thickTop="1" thickBot="1">
      <c r="B14" s="12" t="s">
        <v>93</v>
      </c>
      <c r="C14" s="10">
        <f>C8/3</f>
        <v>0</v>
      </c>
      <c r="D14" s="13">
        <f t="shared" ref="D14:L14" si="0">D8/3</f>
        <v>51.666666666666664</v>
      </c>
      <c r="E14" s="10">
        <f t="shared" si="0"/>
        <v>174</v>
      </c>
      <c r="F14" s="13">
        <f t="shared" si="0"/>
        <v>235.66666666666666</v>
      </c>
      <c r="G14" s="13">
        <f t="shared" si="0"/>
        <v>202.33333333333334</v>
      </c>
      <c r="H14" s="13">
        <f t="shared" si="0"/>
        <v>151.66666666666666</v>
      </c>
      <c r="I14" s="13">
        <f t="shared" si="0"/>
        <v>95.666666666666671</v>
      </c>
      <c r="J14" s="10">
        <f t="shared" si="0"/>
        <v>45</v>
      </c>
      <c r="K14" s="13">
        <f t="shared" si="0"/>
        <v>22.333333333333332</v>
      </c>
      <c r="L14" s="10">
        <f t="shared" si="0"/>
        <v>0</v>
      </c>
    </row>
    <row r="15" spans="2:12" ht="15.75" thickTop="1"/>
    <row r="31" spans="2:4" ht="15.75" thickBot="1"/>
    <row r="32" spans="2:4" ht="15.75" thickTop="1">
      <c r="B32" s="27" t="s">
        <v>9</v>
      </c>
      <c r="C32" s="28"/>
      <c r="D32" s="29"/>
    </row>
    <row r="33" spans="2:8" ht="15.75" thickBot="1">
      <c r="B33" s="30"/>
      <c r="C33" s="31"/>
      <c r="D33" s="32"/>
    </row>
    <row r="34" spans="2:8" ht="16.5" thickTop="1" thickBot="1"/>
    <row r="35" spans="2:8" ht="15" customHeight="1" thickTop="1">
      <c r="B35" s="39" t="s">
        <v>11</v>
      </c>
      <c r="C35" s="40"/>
      <c r="D35" s="40"/>
      <c r="E35" s="40"/>
      <c r="F35" s="41"/>
    </row>
    <row r="36" spans="2:8" ht="15.75" thickBot="1">
      <c r="B36" s="45"/>
      <c r="C36" s="46"/>
      <c r="D36" s="46"/>
      <c r="E36" s="46"/>
      <c r="F36" s="47"/>
    </row>
    <row r="37" spans="2:8" ht="16.5" thickTop="1" thickBot="1"/>
    <row r="38" spans="2:8" ht="16.5" thickTop="1" thickBot="1">
      <c r="B38" s="14" t="s">
        <v>10</v>
      </c>
      <c r="C38" s="15">
        <f>SUM(C14:L14)*3600/10*10^(-3)</f>
        <v>352.19999999999993</v>
      </c>
    </row>
    <row r="39" spans="2:8" ht="15.75" thickTop="1"/>
    <row r="40" spans="2:8" ht="15.75" thickBot="1"/>
    <row r="41" spans="2:8" ht="15.75" thickTop="1">
      <c r="B41" s="27" t="s">
        <v>12</v>
      </c>
      <c r="C41" s="28"/>
      <c r="D41" s="29"/>
    </row>
    <row r="42" spans="2:8" ht="15.75" thickBot="1">
      <c r="B42" s="30"/>
      <c r="C42" s="31"/>
      <c r="D42" s="32"/>
    </row>
    <row r="43" spans="2:8" ht="15.75" thickTop="1"/>
    <row r="44" spans="2:8" ht="15.75" thickBot="1"/>
    <row r="45" spans="2:8" ht="15" customHeight="1" thickTop="1">
      <c r="B45" s="39" t="s">
        <v>13</v>
      </c>
      <c r="C45" s="40"/>
      <c r="D45" s="40"/>
      <c r="E45" s="40"/>
      <c r="F45" s="40"/>
      <c r="G45" s="40"/>
      <c r="H45" s="41"/>
    </row>
    <row r="46" spans="2:8">
      <c r="B46" s="42"/>
      <c r="C46" s="43"/>
      <c r="D46" s="43"/>
      <c r="E46" s="43"/>
      <c r="F46" s="43"/>
      <c r="G46" s="43"/>
      <c r="H46" s="44"/>
    </row>
    <row r="47" spans="2:8">
      <c r="B47" s="42"/>
      <c r="C47" s="43"/>
      <c r="D47" s="43"/>
      <c r="E47" s="43"/>
      <c r="F47" s="43"/>
      <c r="G47" s="43"/>
      <c r="H47" s="44"/>
    </row>
    <row r="48" spans="2:8">
      <c r="B48" s="42"/>
      <c r="C48" s="43"/>
      <c r="D48" s="43"/>
      <c r="E48" s="43"/>
      <c r="F48" s="43"/>
      <c r="G48" s="43"/>
      <c r="H48" s="44"/>
    </row>
    <row r="49" spans="2:10" ht="15.75" thickBot="1">
      <c r="B49" s="45"/>
      <c r="C49" s="46"/>
      <c r="D49" s="46"/>
      <c r="E49" s="46"/>
      <c r="F49" s="46"/>
      <c r="G49" s="46"/>
      <c r="H49" s="47"/>
    </row>
    <row r="50" spans="2:10" ht="16.5" thickTop="1" thickBot="1"/>
    <row r="51" spans="2:10" ht="18.75" thickTop="1" thickBot="1">
      <c r="B51" s="19" t="s">
        <v>0</v>
      </c>
      <c r="C51" s="21" t="s">
        <v>1</v>
      </c>
      <c r="D51" s="22" t="s">
        <v>3</v>
      </c>
      <c r="E51" s="22" t="s">
        <v>4</v>
      </c>
      <c r="F51" s="22" t="s">
        <v>5</v>
      </c>
      <c r="G51" s="22" t="s">
        <v>6</v>
      </c>
      <c r="H51" s="5"/>
      <c r="I51" s="17" t="s">
        <v>92</v>
      </c>
    </row>
    <row r="52" spans="2:10" ht="16.5" thickTop="1" thickBot="1">
      <c r="B52" s="16" t="s">
        <v>2</v>
      </c>
      <c r="C52" s="24">
        <v>5</v>
      </c>
      <c r="D52" s="24">
        <v>17</v>
      </c>
      <c r="E52" s="24">
        <v>23</v>
      </c>
      <c r="F52" s="24">
        <v>19</v>
      </c>
      <c r="G52" s="25">
        <v>11</v>
      </c>
      <c r="H52" s="5"/>
      <c r="I52" s="26">
        <v>5</v>
      </c>
    </row>
    <row r="53" spans="2:10" ht="16.5" thickTop="1" thickBot="1"/>
    <row r="54" spans="2:10" ht="16.5" thickTop="1" thickBot="1">
      <c r="B54" s="20" t="s">
        <v>0</v>
      </c>
      <c r="C54" s="18" t="s">
        <v>14</v>
      </c>
      <c r="D54" s="17" t="s">
        <v>15</v>
      </c>
      <c r="E54" s="17" t="s">
        <v>16</v>
      </c>
      <c r="F54" s="17" t="s">
        <v>17</v>
      </c>
      <c r="G54" s="17" t="s">
        <v>18</v>
      </c>
      <c r="H54" s="17" t="s">
        <v>19</v>
      </c>
      <c r="I54" s="17" t="s">
        <v>20</v>
      </c>
      <c r="J54" s="17" t="s">
        <v>21</v>
      </c>
    </row>
    <row r="55" spans="2:10" ht="16.5" thickTop="1" thickBot="1">
      <c r="B55" s="23">
        <v>0</v>
      </c>
      <c r="C55" s="48">
        <v>0</v>
      </c>
      <c r="D55" s="49">
        <f>C55*$C$52/10</f>
        <v>0</v>
      </c>
      <c r="E55" s="49"/>
      <c r="F55" s="49"/>
      <c r="G55" s="49"/>
      <c r="H55" s="49"/>
      <c r="I55" s="49">
        <f>SUM(C55:H55)</f>
        <v>0</v>
      </c>
      <c r="J55" s="50">
        <f>I55+$I$52</f>
        <v>5</v>
      </c>
    </row>
    <row r="56" spans="2:10" ht="16.5" thickTop="1" thickBot="1">
      <c r="B56" s="23">
        <v>1</v>
      </c>
      <c r="C56" s="51">
        <v>51.666666666666664</v>
      </c>
      <c r="D56" s="52">
        <f t="shared" ref="D56:D64" si="1">C56*$C$52/10</f>
        <v>25.833333333333332</v>
      </c>
      <c r="E56" s="53">
        <f>C55*$D$52/10</f>
        <v>0</v>
      </c>
      <c r="F56" s="53"/>
      <c r="G56" s="53"/>
      <c r="H56" s="53"/>
      <c r="I56" s="53">
        <f t="shared" ref="I56:I68" si="2">SUM(C56:H56)</f>
        <v>77.5</v>
      </c>
      <c r="J56" s="54">
        <f t="shared" ref="J56:J68" si="3">I56+$I$52</f>
        <v>82.5</v>
      </c>
    </row>
    <row r="57" spans="2:10" ht="16.5" thickTop="1" thickBot="1">
      <c r="B57" s="23">
        <v>2</v>
      </c>
      <c r="C57" s="55">
        <v>174</v>
      </c>
      <c r="D57" s="53">
        <f t="shared" si="1"/>
        <v>87</v>
      </c>
      <c r="E57" s="53">
        <f t="shared" ref="E57:E65" si="4">C56*$D$52/10</f>
        <v>87.833333333333329</v>
      </c>
      <c r="F57" s="53">
        <f>C55*$E$52/10</f>
        <v>0</v>
      </c>
      <c r="G57" s="53"/>
      <c r="H57" s="53"/>
      <c r="I57" s="53">
        <f t="shared" si="2"/>
        <v>348.83333333333331</v>
      </c>
      <c r="J57" s="54">
        <f t="shared" si="3"/>
        <v>353.83333333333331</v>
      </c>
    </row>
    <row r="58" spans="2:10" ht="16.5" thickTop="1" thickBot="1">
      <c r="B58" s="23">
        <v>3</v>
      </c>
      <c r="C58" s="51">
        <v>235.66666666666666</v>
      </c>
      <c r="D58" s="52">
        <f t="shared" si="1"/>
        <v>117.83333333333333</v>
      </c>
      <c r="E58" s="53">
        <f t="shared" si="4"/>
        <v>295.8</v>
      </c>
      <c r="F58" s="53">
        <f t="shared" ref="F58:F66" si="5">C56*$E$52/10</f>
        <v>118.83333333333333</v>
      </c>
      <c r="G58" s="53">
        <f>C55*$F$52/10</f>
        <v>0</v>
      </c>
      <c r="H58" s="53"/>
      <c r="I58" s="53">
        <f t="shared" si="2"/>
        <v>768.13333333333333</v>
      </c>
      <c r="J58" s="54">
        <f t="shared" si="3"/>
        <v>773.13333333333333</v>
      </c>
    </row>
    <row r="59" spans="2:10" ht="16.5" thickTop="1" thickBot="1">
      <c r="B59" s="23">
        <v>4</v>
      </c>
      <c r="C59" s="51">
        <v>202.33333333333334</v>
      </c>
      <c r="D59" s="52">
        <f t="shared" si="1"/>
        <v>101.16666666666667</v>
      </c>
      <c r="E59" s="53">
        <f t="shared" si="4"/>
        <v>400.63333333333333</v>
      </c>
      <c r="F59" s="53">
        <f t="shared" si="5"/>
        <v>400.2</v>
      </c>
      <c r="G59" s="53">
        <f t="shared" ref="G59:G67" si="6">C56*$F$52/10</f>
        <v>98.166666666666657</v>
      </c>
      <c r="H59" s="53">
        <f>C55*$G$52/10</f>
        <v>0</v>
      </c>
      <c r="I59" s="53">
        <f t="shared" si="2"/>
        <v>1202.5</v>
      </c>
      <c r="J59" s="54">
        <f t="shared" si="3"/>
        <v>1207.5</v>
      </c>
    </row>
    <row r="60" spans="2:10" ht="16.5" thickTop="1" thickBot="1">
      <c r="B60" s="23">
        <v>5</v>
      </c>
      <c r="C60" s="51">
        <v>151.66666666666666</v>
      </c>
      <c r="D60" s="52">
        <f t="shared" si="1"/>
        <v>75.833333333333329</v>
      </c>
      <c r="E60" s="53">
        <f t="shared" si="4"/>
        <v>343.9666666666667</v>
      </c>
      <c r="F60" s="53">
        <f t="shared" si="5"/>
        <v>542.0333333333333</v>
      </c>
      <c r="G60" s="53">
        <f t="shared" si="6"/>
        <v>330.6</v>
      </c>
      <c r="H60" s="53">
        <f t="shared" ref="H60:H68" si="7">C56*$G$52/10</f>
        <v>56.833333333333329</v>
      </c>
      <c r="I60" s="53">
        <f t="shared" si="2"/>
        <v>1500.9333333333332</v>
      </c>
      <c r="J60" s="54">
        <f t="shared" si="3"/>
        <v>1505.9333333333332</v>
      </c>
    </row>
    <row r="61" spans="2:10" ht="16.5" thickTop="1" thickBot="1">
      <c r="B61" s="23">
        <v>6</v>
      </c>
      <c r="C61" s="51">
        <v>95.666666666666671</v>
      </c>
      <c r="D61" s="52">
        <f t="shared" si="1"/>
        <v>47.833333333333336</v>
      </c>
      <c r="E61" s="53">
        <f t="shared" si="4"/>
        <v>257.83333333333331</v>
      </c>
      <c r="F61" s="53">
        <f t="shared" si="5"/>
        <v>465.36666666666667</v>
      </c>
      <c r="G61" s="53">
        <f t="shared" si="6"/>
        <v>447.76666666666659</v>
      </c>
      <c r="H61" s="53">
        <f t="shared" si="7"/>
        <v>191.4</v>
      </c>
      <c r="I61" s="53">
        <f t="shared" si="2"/>
        <v>1505.8666666666668</v>
      </c>
      <c r="J61" s="54">
        <f t="shared" si="3"/>
        <v>1510.8666666666668</v>
      </c>
    </row>
    <row r="62" spans="2:10" ht="16.5" thickTop="1" thickBot="1">
      <c r="B62" s="23">
        <v>7</v>
      </c>
      <c r="C62" s="55">
        <v>45</v>
      </c>
      <c r="D62" s="53">
        <f t="shared" si="1"/>
        <v>22.5</v>
      </c>
      <c r="E62" s="53">
        <f t="shared" si="4"/>
        <v>162.63333333333335</v>
      </c>
      <c r="F62" s="53">
        <f t="shared" si="5"/>
        <v>348.83333333333331</v>
      </c>
      <c r="G62" s="53">
        <f t="shared" si="6"/>
        <v>384.43333333333334</v>
      </c>
      <c r="H62" s="53">
        <f t="shared" si="7"/>
        <v>259.23333333333329</v>
      </c>
      <c r="I62" s="53">
        <f t="shared" si="2"/>
        <v>1222.6333333333334</v>
      </c>
      <c r="J62" s="54">
        <f t="shared" si="3"/>
        <v>1227.6333333333334</v>
      </c>
    </row>
    <row r="63" spans="2:10" ht="16.5" thickTop="1" thickBot="1">
      <c r="B63" s="23">
        <v>8</v>
      </c>
      <c r="C63" s="51">
        <v>22.333333333333332</v>
      </c>
      <c r="D63" s="52">
        <f t="shared" si="1"/>
        <v>11.166666666666666</v>
      </c>
      <c r="E63" s="53">
        <f t="shared" si="4"/>
        <v>76.5</v>
      </c>
      <c r="F63" s="53">
        <f t="shared" si="5"/>
        <v>220.03333333333336</v>
      </c>
      <c r="G63" s="53">
        <f t="shared" si="6"/>
        <v>288.16666666666663</v>
      </c>
      <c r="H63" s="53">
        <f t="shared" si="7"/>
        <v>222.56666666666669</v>
      </c>
      <c r="I63" s="53">
        <f t="shared" si="2"/>
        <v>840.76666666666677</v>
      </c>
      <c r="J63" s="54">
        <f t="shared" si="3"/>
        <v>845.76666666666677</v>
      </c>
    </row>
    <row r="64" spans="2:10" ht="16.5" thickTop="1" thickBot="1">
      <c r="B64" s="23">
        <v>9</v>
      </c>
      <c r="C64" s="55">
        <v>0</v>
      </c>
      <c r="D64" s="53">
        <f t="shared" si="1"/>
        <v>0</v>
      </c>
      <c r="E64" s="53">
        <f t="shared" si="4"/>
        <v>37.966666666666661</v>
      </c>
      <c r="F64" s="53">
        <f t="shared" si="5"/>
        <v>103.5</v>
      </c>
      <c r="G64" s="53">
        <f t="shared" si="6"/>
        <v>181.76666666666668</v>
      </c>
      <c r="H64" s="53">
        <f t="shared" si="7"/>
        <v>166.83333333333331</v>
      </c>
      <c r="I64" s="53">
        <f t="shared" si="2"/>
        <v>490.06666666666666</v>
      </c>
      <c r="J64" s="54">
        <f t="shared" si="3"/>
        <v>495.06666666666666</v>
      </c>
    </row>
    <row r="65" spans="2:10" ht="16.5" thickTop="1" thickBot="1">
      <c r="B65" s="23">
        <v>10</v>
      </c>
      <c r="C65" s="55"/>
      <c r="D65" s="53"/>
      <c r="E65" s="53">
        <f t="shared" si="4"/>
        <v>0</v>
      </c>
      <c r="F65" s="53">
        <f t="shared" si="5"/>
        <v>51.36666666666666</v>
      </c>
      <c r="G65" s="53">
        <f t="shared" si="6"/>
        <v>85.5</v>
      </c>
      <c r="H65" s="53">
        <f t="shared" si="7"/>
        <v>105.23333333333335</v>
      </c>
      <c r="I65" s="53">
        <f t="shared" si="2"/>
        <v>242.10000000000002</v>
      </c>
      <c r="J65" s="54">
        <f t="shared" si="3"/>
        <v>247.10000000000002</v>
      </c>
    </row>
    <row r="66" spans="2:10" ht="16.5" thickTop="1" thickBot="1">
      <c r="B66" s="23">
        <v>11</v>
      </c>
      <c r="C66" s="55"/>
      <c r="D66" s="53"/>
      <c r="E66" s="53"/>
      <c r="F66" s="53">
        <f t="shared" si="5"/>
        <v>0</v>
      </c>
      <c r="G66" s="53">
        <f t="shared" si="6"/>
        <v>42.43333333333333</v>
      </c>
      <c r="H66" s="53">
        <f t="shared" si="7"/>
        <v>49.5</v>
      </c>
      <c r="I66" s="53">
        <f t="shared" si="2"/>
        <v>91.933333333333337</v>
      </c>
      <c r="J66" s="54">
        <f t="shared" si="3"/>
        <v>96.933333333333337</v>
      </c>
    </row>
    <row r="67" spans="2:10" ht="16.5" thickTop="1" thickBot="1">
      <c r="B67" s="23">
        <v>12</v>
      </c>
      <c r="C67" s="55"/>
      <c r="D67" s="53"/>
      <c r="E67" s="53"/>
      <c r="F67" s="53"/>
      <c r="G67" s="53">
        <f t="shared" si="6"/>
        <v>0</v>
      </c>
      <c r="H67" s="53">
        <f t="shared" si="7"/>
        <v>24.566666666666666</v>
      </c>
      <c r="I67" s="53">
        <f t="shared" si="2"/>
        <v>24.566666666666666</v>
      </c>
      <c r="J67" s="54">
        <f t="shared" si="3"/>
        <v>29.566666666666666</v>
      </c>
    </row>
    <row r="68" spans="2:10" ht="16.5" thickTop="1" thickBot="1">
      <c r="B68" s="23">
        <v>13</v>
      </c>
      <c r="C68" s="56"/>
      <c r="D68" s="57"/>
      <c r="E68" s="57"/>
      <c r="F68" s="57"/>
      <c r="G68" s="57"/>
      <c r="H68" s="57">
        <f t="shared" si="7"/>
        <v>0</v>
      </c>
      <c r="I68" s="57">
        <f t="shared" si="2"/>
        <v>0</v>
      </c>
      <c r="J68" s="58">
        <f t="shared" si="3"/>
        <v>5</v>
      </c>
    </row>
    <row r="69" spans="2:10" ht="15.75" thickTop="1"/>
    <row r="86" spans="2:6" ht="15.75" thickBot="1"/>
    <row r="87" spans="2:6" ht="15.75" thickTop="1">
      <c r="B87" s="27" t="s">
        <v>22</v>
      </c>
      <c r="C87" s="28"/>
      <c r="D87" s="29"/>
    </row>
    <row r="88" spans="2:6" ht="15.75" thickBot="1">
      <c r="B88" s="30"/>
      <c r="C88" s="31"/>
      <c r="D88" s="32"/>
    </row>
    <row r="89" spans="2:6" ht="16.5" thickTop="1" thickBot="1"/>
    <row r="90" spans="2:6" ht="16.5" thickTop="1" thickBot="1">
      <c r="B90" s="59"/>
      <c r="C90" s="63" t="s">
        <v>23</v>
      </c>
      <c r="D90" s="63" t="s">
        <v>23</v>
      </c>
      <c r="E90" s="63" t="s">
        <v>24</v>
      </c>
      <c r="F90" s="63" t="s">
        <v>24</v>
      </c>
    </row>
    <row r="91" spans="2:6" ht="16.5" thickTop="1" thickBot="1">
      <c r="B91" s="61" t="s">
        <v>0</v>
      </c>
      <c r="C91" s="62" t="s">
        <v>14</v>
      </c>
      <c r="D91" s="62" t="s">
        <v>14</v>
      </c>
      <c r="E91" s="62" t="s">
        <v>25</v>
      </c>
      <c r="F91" s="62" t="s">
        <v>14</v>
      </c>
    </row>
    <row r="92" spans="2:6" ht="16.5" thickTop="1" thickBot="1">
      <c r="B92" s="75">
        <v>0</v>
      </c>
      <c r="C92" s="71">
        <v>0</v>
      </c>
      <c r="D92" s="64"/>
      <c r="E92" s="64">
        <f>SUM(C92:D92)</f>
        <v>0</v>
      </c>
      <c r="F92" s="65">
        <f>E92/2</f>
        <v>0</v>
      </c>
    </row>
    <row r="93" spans="2:6" ht="16.5" thickTop="1" thickBot="1">
      <c r="B93" s="75">
        <v>1</v>
      </c>
      <c r="C93" s="72">
        <v>51.666666666666664</v>
      </c>
      <c r="D93" s="67">
        <v>0</v>
      </c>
      <c r="E93" s="67">
        <f t="shared" ref="E93:E102" si="8">SUM(C93:D93)</f>
        <v>51.666666666666664</v>
      </c>
      <c r="F93" s="68">
        <f t="shared" ref="F93:F102" si="9">E93/2</f>
        <v>25.833333333333332</v>
      </c>
    </row>
    <row r="94" spans="2:6" ht="16.5" thickTop="1" thickBot="1">
      <c r="B94" s="75">
        <v>2</v>
      </c>
      <c r="C94" s="73">
        <v>174</v>
      </c>
      <c r="D94" s="66">
        <v>51.666666666666664</v>
      </c>
      <c r="E94" s="67">
        <f t="shared" si="8"/>
        <v>225.66666666666666</v>
      </c>
      <c r="F94" s="68">
        <f t="shared" si="9"/>
        <v>112.83333333333333</v>
      </c>
    </row>
    <row r="95" spans="2:6" ht="16.5" thickTop="1" thickBot="1">
      <c r="B95" s="75">
        <v>3</v>
      </c>
      <c r="C95" s="72">
        <v>235.66666666666666</v>
      </c>
      <c r="D95" s="67">
        <v>174</v>
      </c>
      <c r="E95" s="67">
        <f t="shared" si="8"/>
        <v>409.66666666666663</v>
      </c>
      <c r="F95" s="68">
        <f t="shared" si="9"/>
        <v>204.83333333333331</v>
      </c>
    </row>
    <row r="96" spans="2:6" ht="16.5" thickTop="1" thickBot="1">
      <c r="B96" s="75">
        <v>4</v>
      </c>
      <c r="C96" s="72">
        <v>202.33333333333334</v>
      </c>
      <c r="D96" s="66">
        <v>235.66666666666666</v>
      </c>
      <c r="E96" s="67">
        <f t="shared" si="8"/>
        <v>438</v>
      </c>
      <c r="F96" s="68">
        <f t="shared" si="9"/>
        <v>219</v>
      </c>
    </row>
    <row r="97" spans="2:12" ht="16.5" thickTop="1" thickBot="1">
      <c r="B97" s="75">
        <v>5</v>
      </c>
      <c r="C97" s="72">
        <v>151.66666666666666</v>
      </c>
      <c r="D97" s="66">
        <v>202.33333333333334</v>
      </c>
      <c r="E97" s="67">
        <f t="shared" si="8"/>
        <v>354</v>
      </c>
      <c r="F97" s="68">
        <f t="shared" si="9"/>
        <v>177</v>
      </c>
    </row>
    <row r="98" spans="2:12" ht="16.5" thickTop="1" thickBot="1">
      <c r="B98" s="75">
        <v>6</v>
      </c>
      <c r="C98" s="72">
        <v>95.666666666666671</v>
      </c>
      <c r="D98" s="66">
        <v>151.66666666666666</v>
      </c>
      <c r="E98" s="67">
        <f t="shared" si="8"/>
        <v>247.33333333333331</v>
      </c>
      <c r="F98" s="68">
        <f t="shared" si="9"/>
        <v>123.66666666666666</v>
      </c>
    </row>
    <row r="99" spans="2:12" ht="16.5" thickTop="1" thickBot="1">
      <c r="B99" s="75">
        <v>7</v>
      </c>
      <c r="C99" s="73">
        <v>45</v>
      </c>
      <c r="D99" s="66">
        <v>95.666666666666671</v>
      </c>
      <c r="E99" s="67">
        <f t="shared" si="8"/>
        <v>140.66666666666669</v>
      </c>
      <c r="F99" s="68">
        <f t="shared" si="9"/>
        <v>70.333333333333343</v>
      </c>
    </row>
    <row r="100" spans="2:12" ht="16.5" thickTop="1" thickBot="1">
      <c r="B100" s="75">
        <v>8</v>
      </c>
      <c r="C100" s="72">
        <v>22.333333333333332</v>
      </c>
      <c r="D100" s="67">
        <v>45</v>
      </c>
      <c r="E100" s="67">
        <f t="shared" si="8"/>
        <v>67.333333333333329</v>
      </c>
      <c r="F100" s="68">
        <f t="shared" si="9"/>
        <v>33.666666666666664</v>
      </c>
    </row>
    <row r="101" spans="2:12" ht="16.5" thickTop="1" thickBot="1">
      <c r="B101" s="75">
        <v>9</v>
      </c>
      <c r="C101" s="73">
        <v>0</v>
      </c>
      <c r="D101" s="66">
        <v>22.333333333333332</v>
      </c>
      <c r="E101" s="67">
        <f t="shared" si="8"/>
        <v>22.333333333333332</v>
      </c>
      <c r="F101" s="68">
        <f t="shared" si="9"/>
        <v>11.166666666666666</v>
      </c>
    </row>
    <row r="102" spans="2:12" ht="16.5" thickTop="1" thickBot="1">
      <c r="B102" s="75">
        <v>10</v>
      </c>
      <c r="C102" s="74"/>
      <c r="D102" s="69">
        <v>0</v>
      </c>
      <c r="E102" s="69">
        <f t="shared" si="8"/>
        <v>0</v>
      </c>
      <c r="F102" s="70">
        <f t="shared" si="9"/>
        <v>0</v>
      </c>
    </row>
    <row r="103" spans="2:12" ht="15.75" thickTop="1"/>
    <row r="106" spans="2:12" ht="15.75" thickBot="1"/>
    <row r="107" spans="2:12" ht="15.75" thickTop="1">
      <c r="B107" s="27" t="s">
        <v>26</v>
      </c>
      <c r="C107" s="28"/>
      <c r="D107" s="29"/>
    </row>
    <row r="108" spans="2:12" ht="15.75" thickBot="1">
      <c r="B108" s="30"/>
      <c r="C108" s="31"/>
      <c r="D108" s="32"/>
    </row>
    <row r="109" spans="2:12" ht="15.75" thickTop="1">
      <c r="H109" s="5"/>
    </row>
    <row r="110" spans="2:12" ht="15.75" thickBot="1"/>
    <row r="111" spans="2:12" ht="16.5" thickTop="1" thickBot="1">
      <c r="B111" s="76" t="s">
        <v>0</v>
      </c>
      <c r="C111" s="77" t="s">
        <v>27</v>
      </c>
      <c r="D111" s="77" t="s">
        <v>28</v>
      </c>
      <c r="E111" s="77" t="s">
        <v>29</v>
      </c>
      <c r="F111" s="77" t="s">
        <v>30</v>
      </c>
      <c r="G111" s="77" t="s">
        <v>31</v>
      </c>
      <c r="H111" s="77" t="s">
        <v>32</v>
      </c>
      <c r="I111" s="77" t="s">
        <v>33</v>
      </c>
      <c r="J111" s="77" t="s">
        <v>34</v>
      </c>
      <c r="K111" s="77" t="s">
        <v>35</v>
      </c>
      <c r="L111" s="77" t="s">
        <v>36</v>
      </c>
    </row>
    <row r="112" spans="2:12" ht="16.5" thickTop="1" thickBot="1">
      <c r="B112" s="78">
        <v>0</v>
      </c>
      <c r="C112" s="79">
        <v>0</v>
      </c>
      <c r="D112" s="80"/>
      <c r="E112" s="80"/>
      <c r="F112" s="80"/>
      <c r="G112" s="80"/>
      <c r="H112" s="80"/>
      <c r="I112" s="80">
        <f>SUM(C112:H112)</f>
        <v>0</v>
      </c>
      <c r="J112" s="80"/>
      <c r="K112" s="80">
        <f>I112-J112</f>
        <v>0</v>
      </c>
      <c r="L112" s="81">
        <f>K112*3/2</f>
        <v>0</v>
      </c>
    </row>
    <row r="113" spans="2:12" ht="16.5" thickTop="1" thickBot="1">
      <c r="B113" s="78">
        <v>1</v>
      </c>
      <c r="C113" s="82">
        <v>25.833333333333332</v>
      </c>
      <c r="D113" s="83"/>
      <c r="E113" s="83"/>
      <c r="F113" s="83"/>
      <c r="G113" s="83"/>
      <c r="H113" s="83"/>
      <c r="I113" s="83">
        <f t="shared" ref="I113:I132" si="10">SUM(C113:H113)</f>
        <v>25.833333333333332</v>
      </c>
      <c r="J113" s="83"/>
      <c r="K113" s="83">
        <f t="shared" ref="K113:K123" si="11">I113-J113</f>
        <v>25.833333333333332</v>
      </c>
      <c r="L113" s="84">
        <f t="shared" ref="L113:L123" si="12">K113*3/2</f>
        <v>38.75</v>
      </c>
    </row>
    <row r="114" spans="2:12" ht="16.5" thickTop="1" thickBot="1">
      <c r="B114" s="78">
        <v>2</v>
      </c>
      <c r="C114" s="82">
        <v>112.83333333333333</v>
      </c>
      <c r="D114" s="83">
        <v>0</v>
      </c>
      <c r="E114" s="83"/>
      <c r="F114" s="83"/>
      <c r="G114" s="83"/>
      <c r="H114" s="83"/>
      <c r="I114" s="83">
        <f t="shared" si="10"/>
        <v>112.83333333333333</v>
      </c>
      <c r="J114" s="83"/>
      <c r="K114" s="83">
        <f t="shared" si="11"/>
        <v>112.83333333333333</v>
      </c>
      <c r="L114" s="84">
        <f t="shared" si="12"/>
        <v>169.25</v>
      </c>
    </row>
    <row r="115" spans="2:12" ht="16.5" thickTop="1" thickBot="1">
      <c r="B115" s="78">
        <v>3</v>
      </c>
      <c r="C115" s="82">
        <v>204.83333333333331</v>
      </c>
      <c r="D115" s="83">
        <v>25.833333333333332</v>
      </c>
      <c r="E115" s="83"/>
      <c r="F115" s="83"/>
      <c r="G115" s="83"/>
      <c r="H115" s="83"/>
      <c r="I115" s="83">
        <f t="shared" si="10"/>
        <v>230.66666666666666</v>
      </c>
      <c r="J115" s="83">
        <v>0</v>
      </c>
      <c r="K115" s="83">
        <f t="shared" si="11"/>
        <v>230.66666666666666</v>
      </c>
      <c r="L115" s="84">
        <f t="shared" si="12"/>
        <v>346</v>
      </c>
    </row>
    <row r="116" spans="2:12" ht="16.5" thickTop="1" thickBot="1">
      <c r="B116" s="78">
        <v>4</v>
      </c>
      <c r="C116" s="82">
        <v>219</v>
      </c>
      <c r="D116" s="83">
        <v>112.83333333333333</v>
      </c>
      <c r="E116" s="83">
        <v>0</v>
      </c>
      <c r="F116" s="83"/>
      <c r="G116" s="83"/>
      <c r="H116" s="83"/>
      <c r="I116" s="83">
        <f t="shared" si="10"/>
        <v>331.83333333333331</v>
      </c>
      <c r="J116" s="83">
        <v>25.833333333333332</v>
      </c>
      <c r="K116" s="83">
        <f t="shared" si="11"/>
        <v>306</v>
      </c>
      <c r="L116" s="84">
        <f t="shared" si="12"/>
        <v>459</v>
      </c>
    </row>
    <row r="117" spans="2:12" ht="16.5" thickTop="1" thickBot="1">
      <c r="B117" s="78">
        <v>5</v>
      </c>
      <c r="C117" s="82">
        <v>177</v>
      </c>
      <c r="D117" s="83">
        <v>204.83333333333331</v>
      </c>
      <c r="E117" s="83">
        <v>25.833333333333332</v>
      </c>
      <c r="F117" s="83"/>
      <c r="G117" s="83"/>
      <c r="H117" s="83"/>
      <c r="I117" s="83">
        <f t="shared" si="10"/>
        <v>407.66666666666663</v>
      </c>
      <c r="J117" s="83">
        <v>112.83333333333333</v>
      </c>
      <c r="K117" s="83">
        <f t="shared" si="11"/>
        <v>294.83333333333331</v>
      </c>
      <c r="L117" s="84">
        <f t="shared" si="12"/>
        <v>442.25</v>
      </c>
    </row>
    <row r="118" spans="2:12" ht="16.5" thickTop="1" thickBot="1">
      <c r="B118" s="78">
        <v>6</v>
      </c>
      <c r="C118" s="82">
        <v>123.66666666666666</v>
      </c>
      <c r="D118" s="83">
        <v>219</v>
      </c>
      <c r="E118" s="83">
        <v>112.83333333333333</v>
      </c>
      <c r="F118" s="83">
        <v>0</v>
      </c>
      <c r="G118" s="83"/>
      <c r="H118" s="83"/>
      <c r="I118" s="83">
        <f t="shared" si="10"/>
        <v>455.49999999999994</v>
      </c>
      <c r="J118" s="83">
        <v>230.66666666666666</v>
      </c>
      <c r="K118" s="83">
        <f t="shared" si="11"/>
        <v>224.83333333333329</v>
      </c>
      <c r="L118" s="84">
        <f t="shared" si="12"/>
        <v>337.24999999999994</v>
      </c>
    </row>
    <row r="119" spans="2:12" ht="16.5" thickTop="1" thickBot="1">
      <c r="B119" s="78">
        <v>7</v>
      </c>
      <c r="C119" s="82">
        <v>70.333333333333343</v>
      </c>
      <c r="D119" s="83">
        <v>177</v>
      </c>
      <c r="E119" s="83">
        <v>204.83333333333331</v>
      </c>
      <c r="F119" s="83">
        <v>25.833333333333332</v>
      </c>
      <c r="G119" s="83"/>
      <c r="H119" s="83"/>
      <c r="I119" s="83">
        <f t="shared" si="10"/>
        <v>477.99999999999994</v>
      </c>
      <c r="J119" s="83">
        <v>331.83333333333331</v>
      </c>
      <c r="K119" s="83">
        <f t="shared" si="11"/>
        <v>146.16666666666663</v>
      </c>
      <c r="L119" s="84">
        <f t="shared" si="12"/>
        <v>219.24999999999994</v>
      </c>
    </row>
    <row r="120" spans="2:12" ht="16.5" thickTop="1" thickBot="1">
      <c r="B120" s="78">
        <v>8</v>
      </c>
      <c r="C120" s="82">
        <v>33.666666666666664</v>
      </c>
      <c r="D120" s="83">
        <v>123.66666666666666</v>
      </c>
      <c r="E120" s="83">
        <v>219</v>
      </c>
      <c r="F120" s="83">
        <v>112.83333333333333</v>
      </c>
      <c r="G120" s="83">
        <v>0</v>
      </c>
      <c r="H120" s="83"/>
      <c r="I120" s="83">
        <f t="shared" si="10"/>
        <v>489.16666666666663</v>
      </c>
      <c r="J120" s="83">
        <v>407.66666666666663</v>
      </c>
      <c r="K120" s="83">
        <f t="shared" si="11"/>
        <v>81.5</v>
      </c>
      <c r="L120" s="84">
        <f t="shared" si="12"/>
        <v>122.25</v>
      </c>
    </row>
    <row r="121" spans="2:12" ht="16.5" thickTop="1" thickBot="1">
      <c r="B121" s="78">
        <v>9</v>
      </c>
      <c r="C121" s="82">
        <v>11.166666666666666</v>
      </c>
      <c r="D121" s="83">
        <v>70.333333333333343</v>
      </c>
      <c r="E121" s="83">
        <v>177</v>
      </c>
      <c r="F121" s="83">
        <v>204.83333333333331</v>
      </c>
      <c r="G121" s="83">
        <v>25.833333333333332</v>
      </c>
      <c r="H121" s="83"/>
      <c r="I121" s="83">
        <f t="shared" si="10"/>
        <v>489.16666666666663</v>
      </c>
      <c r="J121" s="83">
        <v>455.49999999999994</v>
      </c>
      <c r="K121" s="83">
        <f t="shared" si="11"/>
        <v>33.666666666666686</v>
      </c>
      <c r="L121" s="84">
        <f t="shared" si="12"/>
        <v>50.500000000000028</v>
      </c>
    </row>
    <row r="122" spans="2:12" ht="16.5" thickTop="1" thickBot="1">
      <c r="B122" s="78">
        <v>10</v>
      </c>
      <c r="C122" s="82">
        <v>0</v>
      </c>
      <c r="D122" s="83">
        <v>33.666666666666664</v>
      </c>
      <c r="E122" s="83">
        <v>123.66666666666666</v>
      </c>
      <c r="F122" s="83">
        <v>219</v>
      </c>
      <c r="G122" s="83">
        <v>112.83333333333333</v>
      </c>
      <c r="H122" s="83">
        <v>0</v>
      </c>
      <c r="I122" s="83">
        <f t="shared" si="10"/>
        <v>489.16666666666663</v>
      </c>
      <c r="J122" s="83">
        <v>477.99999999999994</v>
      </c>
      <c r="K122" s="83">
        <f t="shared" si="11"/>
        <v>11.166666666666686</v>
      </c>
      <c r="L122" s="84">
        <f t="shared" si="12"/>
        <v>16.750000000000028</v>
      </c>
    </row>
    <row r="123" spans="2:12" ht="16.5" thickTop="1" thickBot="1">
      <c r="B123" s="78">
        <v>11</v>
      </c>
      <c r="C123" s="82"/>
      <c r="D123" s="83">
        <v>11.166666666666666</v>
      </c>
      <c r="E123" s="83">
        <v>70.333333333333343</v>
      </c>
      <c r="F123" s="83">
        <v>177</v>
      </c>
      <c r="G123" s="83">
        <v>204.83333333333331</v>
      </c>
      <c r="H123" s="83">
        <v>25.833333333333332</v>
      </c>
      <c r="I123" s="83">
        <f t="shared" si="10"/>
        <v>489.16666666666663</v>
      </c>
      <c r="J123" s="83">
        <v>489.16666666666663</v>
      </c>
      <c r="K123" s="83">
        <f t="shared" si="11"/>
        <v>0</v>
      </c>
      <c r="L123" s="84">
        <f t="shared" si="12"/>
        <v>0</v>
      </c>
    </row>
    <row r="124" spans="2:12" ht="16.5" thickTop="1" thickBot="1">
      <c r="B124" s="78">
        <v>12</v>
      </c>
      <c r="C124" s="82"/>
      <c r="D124" s="83">
        <v>0</v>
      </c>
      <c r="E124" s="83">
        <v>33.666666666666664</v>
      </c>
      <c r="F124" s="83">
        <v>123.66666666666666</v>
      </c>
      <c r="G124" s="83">
        <v>219</v>
      </c>
      <c r="H124" s="83">
        <v>112.83333333333333</v>
      </c>
      <c r="I124" s="83">
        <f t="shared" si="10"/>
        <v>489.16666666666663</v>
      </c>
      <c r="J124" s="83">
        <v>489.16666666666663</v>
      </c>
      <c r="K124" s="83"/>
      <c r="L124" s="84"/>
    </row>
    <row r="125" spans="2:12" ht="16.5" thickTop="1" thickBot="1">
      <c r="B125" s="78">
        <v>13</v>
      </c>
      <c r="C125" s="82"/>
      <c r="D125" s="83"/>
      <c r="E125" s="83">
        <v>11.166666666666666</v>
      </c>
      <c r="F125" s="83">
        <v>70.333333333333343</v>
      </c>
      <c r="G125" s="83">
        <v>177</v>
      </c>
      <c r="H125" s="83">
        <v>204.83333333333331</v>
      </c>
      <c r="I125" s="83">
        <f t="shared" si="10"/>
        <v>463.33333333333331</v>
      </c>
      <c r="J125" s="83">
        <v>489.16666666666663</v>
      </c>
      <c r="K125" s="83"/>
      <c r="L125" s="84"/>
    </row>
    <row r="126" spans="2:12" ht="16.5" thickTop="1" thickBot="1">
      <c r="B126" s="78">
        <f>B125+1</f>
        <v>14</v>
      </c>
      <c r="C126" s="82"/>
      <c r="D126" s="83"/>
      <c r="E126" s="83">
        <v>0</v>
      </c>
      <c r="F126" s="83">
        <v>33.666666666666664</v>
      </c>
      <c r="G126" s="83">
        <v>123.66666666666666</v>
      </c>
      <c r="H126" s="83">
        <v>219</v>
      </c>
      <c r="I126" s="83">
        <f t="shared" si="10"/>
        <v>376.33333333333331</v>
      </c>
      <c r="J126" s="83">
        <v>489.16666666666663</v>
      </c>
      <c r="K126" s="83"/>
      <c r="L126" s="84"/>
    </row>
    <row r="127" spans="2:12" ht="16.5" thickTop="1" thickBot="1">
      <c r="B127" s="78">
        <f t="shared" ref="B127:B135" si="13">B126+1</f>
        <v>15</v>
      </c>
      <c r="C127" s="82"/>
      <c r="D127" s="83"/>
      <c r="E127" s="83"/>
      <c r="F127" s="83">
        <v>11.166666666666666</v>
      </c>
      <c r="G127" s="83">
        <v>70.333333333333343</v>
      </c>
      <c r="H127" s="83">
        <v>177</v>
      </c>
      <c r="I127" s="83">
        <f t="shared" si="10"/>
        <v>258.5</v>
      </c>
      <c r="J127" s="83">
        <v>489.16666666666663</v>
      </c>
      <c r="K127" s="83"/>
      <c r="L127" s="84"/>
    </row>
    <row r="128" spans="2:12" ht="16.5" thickTop="1" thickBot="1">
      <c r="B128" s="78">
        <f t="shared" si="13"/>
        <v>16</v>
      </c>
      <c r="C128" s="82"/>
      <c r="D128" s="83"/>
      <c r="E128" s="83"/>
      <c r="F128" s="83">
        <v>0</v>
      </c>
      <c r="G128" s="83">
        <v>33.666666666666664</v>
      </c>
      <c r="H128" s="83">
        <v>123.66666666666666</v>
      </c>
      <c r="I128" s="83">
        <f t="shared" si="10"/>
        <v>157.33333333333331</v>
      </c>
      <c r="J128" s="83">
        <v>463.33333333333331</v>
      </c>
      <c r="K128" s="83"/>
      <c r="L128" s="84"/>
    </row>
    <row r="129" spans="2:14" ht="16.5" thickTop="1" thickBot="1">
      <c r="B129" s="78">
        <f t="shared" si="13"/>
        <v>17</v>
      </c>
      <c r="C129" s="82"/>
      <c r="D129" s="83"/>
      <c r="E129" s="83"/>
      <c r="F129" s="83"/>
      <c r="G129" s="83">
        <v>11.166666666666666</v>
      </c>
      <c r="H129" s="83">
        <v>70.333333333333343</v>
      </c>
      <c r="I129" s="83">
        <f t="shared" si="10"/>
        <v>81.500000000000014</v>
      </c>
      <c r="J129" s="83">
        <v>376.33333333333331</v>
      </c>
      <c r="K129" s="83"/>
      <c r="L129" s="84"/>
    </row>
    <row r="130" spans="2:14" ht="16.5" thickTop="1" thickBot="1">
      <c r="B130" s="78">
        <f t="shared" si="13"/>
        <v>18</v>
      </c>
      <c r="C130" s="82"/>
      <c r="D130" s="83"/>
      <c r="E130" s="83"/>
      <c r="F130" s="83"/>
      <c r="G130" s="83">
        <v>0</v>
      </c>
      <c r="H130" s="83">
        <v>33.666666666666664</v>
      </c>
      <c r="I130" s="83">
        <f t="shared" si="10"/>
        <v>33.666666666666664</v>
      </c>
      <c r="J130" s="83">
        <v>258.5</v>
      </c>
      <c r="K130" s="83"/>
      <c r="L130" s="84"/>
    </row>
    <row r="131" spans="2:14" ht="16.5" thickTop="1" thickBot="1">
      <c r="B131" s="78">
        <f t="shared" si="13"/>
        <v>19</v>
      </c>
      <c r="C131" s="82"/>
      <c r="D131" s="83"/>
      <c r="E131" s="83"/>
      <c r="F131" s="83"/>
      <c r="G131" s="83"/>
      <c r="H131" s="83">
        <v>11.166666666666666</v>
      </c>
      <c r="I131" s="83">
        <f t="shared" si="10"/>
        <v>11.166666666666666</v>
      </c>
      <c r="J131" s="83">
        <v>157.33333333333331</v>
      </c>
      <c r="K131" s="83"/>
      <c r="L131" s="84"/>
    </row>
    <row r="132" spans="2:14" ht="16.5" thickTop="1" thickBot="1">
      <c r="B132" s="78">
        <f t="shared" si="13"/>
        <v>20</v>
      </c>
      <c r="C132" s="82"/>
      <c r="D132" s="83"/>
      <c r="E132" s="83"/>
      <c r="F132" s="83"/>
      <c r="G132" s="83"/>
      <c r="H132" s="83">
        <v>0</v>
      </c>
      <c r="I132" s="83">
        <f t="shared" si="10"/>
        <v>0</v>
      </c>
      <c r="J132" s="83">
        <v>81.500000000000014</v>
      </c>
      <c r="K132" s="83"/>
      <c r="L132" s="84"/>
    </row>
    <row r="133" spans="2:14" ht="16.5" thickTop="1" thickBot="1">
      <c r="B133" s="78">
        <f t="shared" si="13"/>
        <v>21</v>
      </c>
      <c r="C133" s="82"/>
      <c r="D133" s="83"/>
      <c r="E133" s="83"/>
      <c r="F133" s="83"/>
      <c r="G133" s="83"/>
      <c r="H133" s="83"/>
      <c r="I133" s="83"/>
      <c r="J133" s="83">
        <v>33.666666666666664</v>
      </c>
      <c r="K133" s="83"/>
      <c r="L133" s="84"/>
    </row>
    <row r="134" spans="2:14" ht="16.5" thickTop="1" thickBot="1">
      <c r="B134" s="78">
        <f t="shared" si="13"/>
        <v>22</v>
      </c>
      <c r="C134" s="82"/>
      <c r="D134" s="83"/>
      <c r="E134" s="83"/>
      <c r="F134" s="83"/>
      <c r="G134" s="83"/>
      <c r="H134" s="83"/>
      <c r="I134" s="83"/>
      <c r="J134" s="83">
        <v>11.166666666666666</v>
      </c>
      <c r="K134" s="83"/>
      <c r="L134" s="84"/>
    </row>
    <row r="135" spans="2:14" ht="16.5" thickTop="1" thickBot="1">
      <c r="B135" s="78">
        <f t="shared" si="13"/>
        <v>23</v>
      </c>
      <c r="C135" s="85"/>
      <c r="D135" s="86"/>
      <c r="E135" s="86"/>
      <c r="F135" s="86"/>
      <c r="G135" s="86"/>
      <c r="H135" s="86"/>
      <c r="I135" s="86"/>
      <c r="J135" s="86">
        <v>0</v>
      </c>
      <c r="K135" s="86"/>
      <c r="L135" s="87"/>
    </row>
    <row r="136" spans="2:14" ht="15.75" thickTop="1"/>
    <row r="137" spans="2:14" ht="15.75" thickBot="1"/>
    <row r="138" spans="2:14" ht="27.75" thickTop="1" thickBot="1">
      <c r="B138" s="2" t="s">
        <v>38</v>
      </c>
    </row>
    <row r="139" spans="2:14" ht="15.75" thickTop="1"/>
    <row r="143" spans="2:14" ht="15.75" thickBot="1"/>
    <row r="144" spans="2:14" ht="16.5" thickTop="1" thickBot="1">
      <c r="B144" s="88" t="s">
        <v>39</v>
      </c>
      <c r="C144" s="90">
        <v>0</v>
      </c>
      <c r="D144" s="90">
        <v>1</v>
      </c>
      <c r="E144" s="90">
        <v>2</v>
      </c>
      <c r="F144" s="90">
        <v>3</v>
      </c>
      <c r="G144" s="90">
        <v>4</v>
      </c>
      <c r="H144" s="90">
        <v>5</v>
      </c>
      <c r="I144" s="90">
        <v>6</v>
      </c>
      <c r="J144" s="91">
        <v>7</v>
      </c>
      <c r="K144" s="91">
        <v>8</v>
      </c>
      <c r="L144" s="91">
        <v>9</v>
      </c>
      <c r="M144" s="91">
        <v>10</v>
      </c>
      <c r="N144" s="92">
        <v>11</v>
      </c>
    </row>
    <row r="145" spans="2:14" ht="18.75" thickTop="1" thickBot="1">
      <c r="B145" s="88" t="s">
        <v>91</v>
      </c>
      <c r="C145" s="93">
        <v>6</v>
      </c>
      <c r="D145" s="94">
        <v>55.5</v>
      </c>
      <c r="E145" s="94">
        <v>220.5</v>
      </c>
      <c r="F145" s="94">
        <v>583</v>
      </c>
      <c r="G145" s="94">
        <v>957</v>
      </c>
      <c r="H145" s="94">
        <v>1088.5</v>
      </c>
      <c r="I145" s="94">
        <v>853.5</v>
      </c>
      <c r="J145" s="94">
        <v>557.5</v>
      </c>
      <c r="K145" s="94">
        <v>323</v>
      </c>
      <c r="L145" s="94">
        <v>116</v>
      </c>
      <c r="M145" s="94">
        <v>34</v>
      </c>
      <c r="N145" s="95">
        <v>6</v>
      </c>
    </row>
    <row r="146" spans="2:14" ht="16.5" thickTop="1" thickBot="1">
      <c r="B146" s="89" t="s">
        <v>40</v>
      </c>
      <c r="C146" s="96">
        <f>C145-$C$145</f>
        <v>0</v>
      </c>
      <c r="D146" s="97">
        <f t="shared" ref="D146:N146" si="14">D145-$C$145</f>
        <v>49.5</v>
      </c>
      <c r="E146" s="97">
        <f t="shared" si="14"/>
        <v>214.5</v>
      </c>
      <c r="F146" s="97">
        <f t="shared" si="14"/>
        <v>577</v>
      </c>
      <c r="G146" s="97">
        <f t="shared" si="14"/>
        <v>951</v>
      </c>
      <c r="H146" s="97">
        <f t="shared" si="14"/>
        <v>1082.5</v>
      </c>
      <c r="I146" s="97">
        <f t="shared" si="14"/>
        <v>847.5</v>
      </c>
      <c r="J146" s="97">
        <f t="shared" si="14"/>
        <v>551.5</v>
      </c>
      <c r="K146" s="97">
        <f t="shared" si="14"/>
        <v>317</v>
      </c>
      <c r="L146" s="97">
        <f t="shared" si="14"/>
        <v>110</v>
      </c>
      <c r="M146" s="97">
        <f t="shared" si="14"/>
        <v>28</v>
      </c>
      <c r="N146" s="98">
        <f t="shared" si="14"/>
        <v>0</v>
      </c>
    </row>
    <row r="147" spans="2:14" ht="15.75" thickTop="1"/>
    <row r="149" spans="2:14" ht="15.75" thickBot="1"/>
    <row r="150" spans="2:14" ht="16.5" thickTop="1" thickBot="1">
      <c r="B150" s="100" t="s">
        <v>0</v>
      </c>
      <c r="C150" s="101" t="s">
        <v>40</v>
      </c>
      <c r="D150" s="14" t="s">
        <v>41</v>
      </c>
      <c r="E150" s="14" t="s">
        <v>42</v>
      </c>
      <c r="F150" s="14" t="s">
        <v>43</v>
      </c>
      <c r="H150" s="102" t="s">
        <v>77</v>
      </c>
      <c r="I150" s="102"/>
      <c r="J150" s="102"/>
      <c r="K150" s="103" t="s">
        <v>0</v>
      </c>
    </row>
    <row r="151" spans="2:14" ht="16.5" thickTop="1" thickBot="1">
      <c r="B151" s="99">
        <v>0</v>
      </c>
      <c r="C151" s="48">
        <v>0</v>
      </c>
      <c r="D151" s="104" t="s">
        <v>44</v>
      </c>
      <c r="E151" s="105"/>
      <c r="F151" s="106"/>
      <c r="H151" s="112" t="s">
        <v>78</v>
      </c>
      <c r="I151" s="113">
        <f t="array" ref="I151:I162">MMULT(MINVERSE(C166:N177),C151:C162)</f>
        <v>-7.0457558568940339E-14</v>
      </c>
      <c r="J151" s="49">
        <v>0</v>
      </c>
      <c r="K151" s="116">
        <v>0</v>
      </c>
    </row>
    <row r="152" spans="2:14" ht="16.5" thickTop="1" thickBot="1">
      <c r="B152" s="99">
        <v>1</v>
      </c>
      <c r="C152" s="55">
        <v>49.5</v>
      </c>
      <c r="D152" s="107" t="s">
        <v>45</v>
      </c>
      <c r="E152" s="107" t="s">
        <v>56</v>
      </c>
      <c r="F152" s="108"/>
      <c r="H152" s="112" t="s">
        <v>79</v>
      </c>
      <c r="I152" s="114">
        <v>55.000000000000021</v>
      </c>
      <c r="J152" s="53">
        <f>I152</f>
        <v>55.000000000000021</v>
      </c>
      <c r="K152" s="117">
        <v>1</v>
      </c>
    </row>
    <row r="153" spans="2:14" ht="16.5" thickTop="1" thickBot="1">
      <c r="B153" s="99">
        <v>2</v>
      </c>
      <c r="C153" s="55">
        <v>214.5</v>
      </c>
      <c r="D153" s="107" t="s">
        <v>46</v>
      </c>
      <c r="E153" s="107" t="s">
        <v>57</v>
      </c>
      <c r="F153" s="109" t="s">
        <v>67</v>
      </c>
      <c r="H153" s="112" t="s">
        <v>80</v>
      </c>
      <c r="I153" s="114">
        <v>165.00000000000014</v>
      </c>
      <c r="J153" s="53">
        <f t="shared" ref="J153:J159" si="15">I153</f>
        <v>165.00000000000014</v>
      </c>
      <c r="K153" s="117">
        <v>2</v>
      </c>
    </row>
    <row r="154" spans="2:14" ht="16.5" thickTop="1" thickBot="1">
      <c r="B154" s="99">
        <v>3</v>
      </c>
      <c r="C154" s="55">
        <v>577</v>
      </c>
      <c r="D154" s="107" t="s">
        <v>47</v>
      </c>
      <c r="E154" s="107" t="s">
        <v>58</v>
      </c>
      <c r="F154" s="109" t="s">
        <v>68</v>
      </c>
      <c r="H154" s="112" t="s">
        <v>81</v>
      </c>
      <c r="I154" s="114">
        <v>249.9999999999998</v>
      </c>
      <c r="J154" s="53">
        <f t="shared" si="15"/>
        <v>249.9999999999998</v>
      </c>
      <c r="K154" s="117">
        <v>3</v>
      </c>
    </row>
    <row r="155" spans="2:14" ht="16.5" thickTop="1" thickBot="1">
      <c r="B155" s="99">
        <v>4</v>
      </c>
      <c r="C155" s="55">
        <v>951</v>
      </c>
      <c r="D155" s="107" t="s">
        <v>48</v>
      </c>
      <c r="E155" s="107" t="s">
        <v>59</v>
      </c>
      <c r="F155" s="109" t="s">
        <v>69</v>
      </c>
      <c r="H155" s="112" t="s">
        <v>82</v>
      </c>
      <c r="I155" s="114">
        <v>209.99999999999991</v>
      </c>
      <c r="J155" s="53">
        <f t="shared" si="15"/>
        <v>209.99999999999991</v>
      </c>
      <c r="K155" s="117">
        <v>4</v>
      </c>
    </row>
    <row r="156" spans="2:14" ht="16.5" thickTop="1" thickBot="1">
      <c r="B156" s="99">
        <v>5</v>
      </c>
      <c r="C156" s="55">
        <v>1082.5</v>
      </c>
      <c r="D156" s="107" t="s">
        <v>49</v>
      </c>
      <c r="E156" s="107" t="s">
        <v>60</v>
      </c>
      <c r="F156" s="109" t="s">
        <v>70</v>
      </c>
      <c r="H156" s="112" t="s">
        <v>83</v>
      </c>
      <c r="I156" s="114">
        <v>145.00000000000074</v>
      </c>
      <c r="J156" s="53">
        <f t="shared" si="15"/>
        <v>145.00000000000074</v>
      </c>
      <c r="K156" s="117">
        <v>5</v>
      </c>
    </row>
    <row r="157" spans="2:14" ht="16.5" thickTop="1" thickBot="1">
      <c r="B157" s="99">
        <v>6</v>
      </c>
      <c r="C157" s="55">
        <v>847.5</v>
      </c>
      <c r="D157" s="107" t="s">
        <v>50</v>
      </c>
      <c r="E157" s="107" t="s">
        <v>61</v>
      </c>
      <c r="F157" s="109" t="s">
        <v>71</v>
      </c>
      <c r="H157" s="112" t="s">
        <v>84</v>
      </c>
      <c r="I157" s="114">
        <v>94.999999999999744</v>
      </c>
      <c r="J157" s="53">
        <f t="shared" si="15"/>
        <v>94.999999999999744</v>
      </c>
      <c r="K157" s="117">
        <v>6</v>
      </c>
    </row>
    <row r="158" spans="2:14" ht="16.5" thickTop="1" thickBot="1">
      <c r="B158" s="99">
        <v>7</v>
      </c>
      <c r="C158" s="55">
        <v>551.5</v>
      </c>
      <c r="D158" s="107" t="s">
        <v>51</v>
      </c>
      <c r="E158" s="107" t="s">
        <v>62</v>
      </c>
      <c r="F158" s="109" t="s">
        <v>72</v>
      </c>
      <c r="H158" s="112" t="s">
        <v>85</v>
      </c>
      <c r="I158" s="114">
        <v>34.999999999997733</v>
      </c>
      <c r="J158" s="53">
        <f t="shared" si="15"/>
        <v>34.999999999997733</v>
      </c>
      <c r="K158" s="117">
        <v>7</v>
      </c>
    </row>
    <row r="159" spans="2:14" ht="16.5" thickTop="1" thickBot="1">
      <c r="B159" s="99">
        <v>8</v>
      </c>
      <c r="C159" s="55">
        <v>317</v>
      </c>
      <c r="D159" s="107" t="s">
        <v>52</v>
      </c>
      <c r="E159" s="107" t="s">
        <v>63</v>
      </c>
      <c r="F159" s="109" t="s">
        <v>73</v>
      </c>
      <c r="H159" s="112" t="s">
        <v>86</v>
      </c>
      <c r="I159" s="114">
        <v>10.000000000004206</v>
      </c>
      <c r="J159" s="53">
        <f t="shared" si="15"/>
        <v>10.000000000004206</v>
      </c>
      <c r="K159" s="117">
        <v>8</v>
      </c>
    </row>
    <row r="160" spans="2:14" ht="16.5" thickTop="1" thickBot="1">
      <c r="B160" s="99">
        <v>9</v>
      </c>
      <c r="C160" s="55">
        <v>110</v>
      </c>
      <c r="D160" s="107" t="s">
        <v>53</v>
      </c>
      <c r="E160" s="107" t="s">
        <v>64</v>
      </c>
      <c r="F160" s="109" t="s">
        <v>74</v>
      </c>
      <c r="H160" s="112" t="s">
        <v>87</v>
      </c>
      <c r="I160" s="114">
        <v>-2.8705926524708048E-12</v>
      </c>
      <c r="J160" s="53">
        <v>0</v>
      </c>
      <c r="K160" s="118">
        <v>9</v>
      </c>
    </row>
    <row r="161" spans="2:14" ht="16.5" thickTop="1" thickBot="1">
      <c r="B161" s="99">
        <v>10</v>
      </c>
      <c r="C161" s="55">
        <v>28</v>
      </c>
      <c r="D161" s="107" t="s">
        <v>54</v>
      </c>
      <c r="E161" s="107" t="s">
        <v>65</v>
      </c>
      <c r="F161" s="109" t="s">
        <v>75</v>
      </c>
      <c r="H161" s="112" t="s">
        <v>88</v>
      </c>
      <c r="I161" s="114">
        <v>-2.8421709430404007E-14</v>
      </c>
      <c r="J161" s="53">
        <v>0</v>
      </c>
      <c r="K161" s="119"/>
    </row>
    <row r="162" spans="2:14" ht="16.5" thickTop="1" thickBot="1">
      <c r="B162" s="99">
        <v>11</v>
      </c>
      <c r="C162" s="56">
        <v>0</v>
      </c>
      <c r="D162" s="110" t="s">
        <v>55</v>
      </c>
      <c r="E162" s="110" t="s">
        <v>66</v>
      </c>
      <c r="F162" s="111" t="s">
        <v>76</v>
      </c>
      <c r="H162" s="112" t="s">
        <v>89</v>
      </c>
      <c r="I162" s="115">
        <v>4.4195758164278232E-12</v>
      </c>
      <c r="J162" s="57">
        <v>0</v>
      </c>
      <c r="K162" s="120"/>
    </row>
    <row r="163" spans="2:14" ht="15.75" thickTop="1">
      <c r="E163" s="3"/>
      <c r="F163" s="3"/>
    </row>
    <row r="164" spans="2:14">
      <c r="F164" s="3"/>
    </row>
    <row r="166" spans="2:14">
      <c r="C166" s="121">
        <v>0.9</v>
      </c>
      <c r="D166" s="122">
        <v>0</v>
      </c>
      <c r="E166" s="122">
        <v>0</v>
      </c>
      <c r="F166" s="122">
        <v>0</v>
      </c>
      <c r="G166" s="122">
        <v>0</v>
      </c>
      <c r="H166" s="122">
        <v>0</v>
      </c>
      <c r="I166" s="122">
        <v>0</v>
      </c>
      <c r="J166" s="122">
        <v>0</v>
      </c>
      <c r="K166" s="122">
        <v>0</v>
      </c>
      <c r="L166" s="122">
        <v>0</v>
      </c>
      <c r="M166" s="122">
        <v>0</v>
      </c>
      <c r="N166" s="123">
        <v>0</v>
      </c>
    </row>
    <row r="167" spans="2:14">
      <c r="C167" s="121">
        <v>1.2</v>
      </c>
      <c r="D167" s="122">
        <v>0.9</v>
      </c>
      <c r="E167" s="122">
        <v>0</v>
      </c>
      <c r="F167" s="122">
        <v>0</v>
      </c>
      <c r="G167" s="122">
        <v>0</v>
      </c>
      <c r="H167" s="122">
        <v>0</v>
      </c>
      <c r="I167" s="122">
        <v>0</v>
      </c>
      <c r="J167" s="122">
        <v>0</v>
      </c>
      <c r="K167" s="122">
        <v>0</v>
      </c>
      <c r="L167" s="122">
        <v>0</v>
      </c>
      <c r="M167" s="122">
        <v>0</v>
      </c>
      <c r="N167" s="123">
        <v>0</v>
      </c>
    </row>
    <row r="168" spans="2:14">
      <c r="C168" s="121">
        <v>2.8</v>
      </c>
      <c r="D168" s="122">
        <v>1.2</v>
      </c>
      <c r="E168" s="122">
        <v>0.9</v>
      </c>
      <c r="F168" s="122">
        <v>0</v>
      </c>
      <c r="G168" s="122">
        <v>0</v>
      </c>
      <c r="H168" s="122">
        <v>0</v>
      </c>
      <c r="I168" s="122">
        <v>0</v>
      </c>
      <c r="J168" s="122">
        <v>0</v>
      </c>
      <c r="K168" s="122">
        <v>0</v>
      </c>
      <c r="L168" s="122">
        <v>0</v>
      </c>
      <c r="M168" s="122">
        <v>0</v>
      </c>
      <c r="N168" s="123">
        <v>0</v>
      </c>
    </row>
    <row r="169" spans="2:14">
      <c r="C169" s="121">
        <v>0</v>
      </c>
      <c r="D169" s="122">
        <v>2.8</v>
      </c>
      <c r="E169" s="122">
        <v>1.2</v>
      </c>
      <c r="F169" s="122">
        <v>0.9</v>
      </c>
      <c r="G169" s="122">
        <v>0</v>
      </c>
      <c r="H169" s="122">
        <v>0</v>
      </c>
      <c r="I169" s="122">
        <v>0</v>
      </c>
      <c r="J169" s="122">
        <v>0</v>
      </c>
      <c r="K169" s="122">
        <v>0</v>
      </c>
      <c r="L169" s="122">
        <v>0</v>
      </c>
      <c r="M169" s="122">
        <v>0</v>
      </c>
      <c r="N169" s="123">
        <v>0</v>
      </c>
    </row>
    <row r="170" spans="2:14" ht="15.75" thickBot="1">
      <c r="C170" s="121">
        <v>0</v>
      </c>
      <c r="D170" s="122">
        <v>0</v>
      </c>
      <c r="E170" s="122">
        <v>2.8</v>
      </c>
      <c r="F170" s="122">
        <v>1.2</v>
      </c>
      <c r="G170" s="122">
        <v>0.9</v>
      </c>
      <c r="H170" s="122">
        <v>0</v>
      </c>
      <c r="I170" s="122">
        <v>0</v>
      </c>
      <c r="J170" s="122">
        <v>0</v>
      </c>
      <c r="K170" s="122">
        <v>0</v>
      </c>
      <c r="L170" s="122">
        <v>0</v>
      </c>
      <c r="M170" s="122">
        <v>0</v>
      </c>
      <c r="N170" s="123">
        <v>0</v>
      </c>
    </row>
    <row r="171" spans="2:14" ht="16.5" thickTop="1" thickBot="1">
      <c r="B171" s="60" t="s">
        <v>90</v>
      </c>
      <c r="C171" s="124">
        <v>0</v>
      </c>
      <c r="D171" s="122">
        <v>0</v>
      </c>
      <c r="E171" s="122">
        <v>0</v>
      </c>
      <c r="F171" s="122">
        <v>2.8</v>
      </c>
      <c r="G171" s="122">
        <v>1.2</v>
      </c>
      <c r="H171" s="122">
        <v>0.9</v>
      </c>
      <c r="I171" s="122">
        <v>0</v>
      </c>
      <c r="J171" s="122">
        <v>0</v>
      </c>
      <c r="K171" s="122">
        <v>0</v>
      </c>
      <c r="L171" s="122">
        <v>0</v>
      </c>
      <c r="M171" s="122">
        <v>0</v>
      </c>
      <c r="N171" s="123">
        <v>0</v>
      </c>
    </row>
    <row r="172" spans="2:14" ht="15.75" thickTop="1">
      <c r="C172" s="121">
        <v>0</v>
      </c>
      <c r="D172" s="122">
        <v>0</v>
      </c>
      <c r="E172" s="122">
        <v>0</v>
      </c>
      <c r="F172" s="122">
        <v>0</v>
      </c>
      <c r="G172" s="122">
        <v>2.8</v>
      </c>
      <c r="H172" s="122">
        <v>1.2</v>
      </c>
      <c r="I172" s="122">
        <v>0.9</v>
      </c>
      <c r="J172" s="122">
        <v>0</v>
      </c>
      <c r="K172" s="122">
        <v>0</v>
      </c>
      <c r="L172" s="122">
        <v>0</v>
      </c>
      <c r="M172" s="122">
        <v>0</v>
      </c>
      <c r="N172" s="123">
        <v>0</v>
      </c>
    </row>
    <row r="173" spans="2:14">
      <c r="C173" s="121">
        <v>0</v>
      </c>
      <c r="D173" s="122">
        <v>0</v>
      </c>
      <c r="E173" s="122">
        <v>0</v>
      </c>
      <c r="F173" s="122">
        <v>0</v>
      </c>
      <c r="G173" s="122">
        <v>0</v>
      </c>
      <c r="H173" s="122">
        <v>2.8</v>
      </c>
      <c r="I173" s="122">
        <v>1.2</v>
      </c>
      <c r="J173" s="122">
        <v>0.9</v>
      </c>
      <c r="K173" s="122">
        <v>0</v>
      </c>
      <c r="L173" s="122">
        <v>0</v>
      </c>
      <c r="M173" s="122">
        <v>0</v>
      </c>
      <c r="N173" s="123">
        <v>0</v>
      </c>
    </row>
    <row r="174" spans="2:14">
      <c r="B174" s="1"/>
      <c r="C174" s="121">
        <v>0</v>
      </c>
      <c r="D174" s="122">
        <v>0</v>
      </c>
      <c r="E174" s="122">
        <v>0</v>
      </c>
      <c r="F174" s="122">
        <v>0</v>
      </c>
      <c r="G174" s="122">
        <v>0</v>
      </c>
      <c r="H174" s="122">
        <v>0</v>
      </c>
      <c r="I174" s="122">
        <v>2.8</v>
      </c>
      <c r="J174" s="122">
        <v>1.2</v>
      </c>
      <c r="K174" s="122">
        <v>0.9</v>
      </c>
      <c r="L174" s="122">
        <v>0</v>
      </c>
      <c r="M174" s="122">
        <v>0</v>
      </c>
      <c r="N174" s="123">
        <v>0</v>
      </c>
    </row>
    <row r="175" spans="2:14">
      <c r="C175" s="121">
        <v>0</v>
      </c>
      <c r="D175" s="122">
        <v>0</v>
      </c>
      <c r="E175" s="122">
        <v>0</v>
      </c>
      <c r="F175" s="122">
        <v>0</v>
      </c>
      <c r="G175" s="122">
        <v>0</v>
      </c>
      <c r="H175" s="122">
        <v>0</v>
      </c>
      <c r="I175" s="122">
        <v>0</v>
      </c>
      <c r="J175" s="122">
        <v>2.8</v>
      </c>
      <c r="K175" s="122">
        <v>1.2</v>
      </c>
      <c r="L175" s="122">
        <v>0.9</v>
      </c>
      <c r="M175" s="122">
        <v>0</v>
      </c>
      <c r="N175" s="123">
        <v>0</v>
      </c>
    </row>
    <row r="176" spans="2:14">
      <c r="C176" s="121">
        <v>0</v>
      </c>
      <c r="D176" s="122">
        <v>0</v>
      </c>
      <c r="E176" s="122">
        <v>0</v>
      </c>
      <c r="F176" s="122">
        <v>0</v>
      </c>
      <c r="G176" s="122">
        <v>0</v>
      </c>
      <c r="H176" s="122">
        <v>0</v>
      </c>
      <c r="I176" s="122">
        <v>0</v>
      </c>
      <c r="J176" s="122">
        <v>0</v>
      </c>
      <c r="K176" s="122">
        <v>2.8</v>
      </c>
      <c r="L176" s="122">
        <v>1.2</v>
      </c>
      <c r="M176" s="122">
        <v>0.9</v>
      </c>
      <c r="N176" s="123">
        <v>0</v>
      </c>
    </row>
    <row r="177" spans="2:14">
      <c r="C177" s="121">
        <v>0</v>
      </c>
      <c r="D177" s="122">
        <v>0</v>
      </c>
      <c r="E177" s="122">
        <v>0</v>
      </c>
      <c r="F177" s="122">
        <v>0</v>
      </c>
      <c r="G177" s="122">
        <v>0</v>
      </c>
      <c r="H177" s="122">
        <v>0</v>
      </c>
      <c r="I177" s="122">
        <v>0</v>
      </c>
      <c r="J177" s="122">
        <v>0</v>
      </c>
      <c r="K177" s="122">
        <v>0</v>
      </c>
      <c r="L177" s="122">
        <v>2.8</v>
      </c>
      <c r="M177" s="122">
        <v>1.2</v>
      </c>
      <c r="N177" s="123">
        <v>0.9</v>
      </c>
    </row>
    <row r="178" spans="2:14">
      <c r="C178" s="4"/>
      <c r="N178" s="4"/>
    </row>
    <row r="179" spans="2:14">
      <c r="C179" s="4"/>
      <c r="N179" s="4"/>
    </row>
    <row r="180" spans="2:14" ht="15.75" thickBot="1">
      <c r="C180" s="4"/>
      <c r="N180" s="4"/>
    </row>
    <row r="181" spans="2:14" ht="27.75" thickTop="1" thickBot="1">
      <c r="B181" s="2" t="s">
        <v>94</v>
      </c>
      <c r="C181" s="4"/>
      <c r="N181" s="4"/>
    </row>
    <row r="182" spans="2:14" ht="15.75" thickTop="1"/>
    <row r="183" spans="2:14" ht="15.75" thickBot="1"/>
    <row r="184" spans="2:14" ht="17.25" thickTop="1" thickBot="1">
      <c r="B184" s="125" t="s">
        <v>39</v>
      </c>
      <c r="C184" s="125" t="s">
        <v>95</v>
      </c>
      <c r="D184" s="125" t="s">
        <v>98</v>
      </c>
      <c r="E184" s="125" t="s">
        <v>99</v>
      </c>
      <c r="F184" s="125" t="s">
        <v>100</v>
      </c>
      <c r="G184" s="125" t="s">
        <v>96</v>
      </c>
    </row>
    <row r="185" spans="2:14" ht="16.5" thickTop="1" thickBot="1">
      <c r="B185" s="126">
        <v>0</v>
      </c>
      <c r="C185" s="127">
        <v>6</v>
      </c>
      <c r="D185" s="128"/>
      <c r="E185" s="128"/>
      <c r="F185" s="128"/>
      <c r="G185" s="129">
        <v>6</v>
      </c>
    </row>
    <row r="186" spans="2:14" ht="16.5" thickTop="1" thickBot="1">
      <c r="B186" s="126">
        <v>1</v>
      </c>
      <c r="C186" s="130">
        <v>55.5</v>
      </c>
      <c r="D186" s="131">
        <f>((-0.673*0.2+0.5*1)/(0.673-0.673*0.2+0.5*1))*C186</f>
        <v>19.529757318952232</v>
      </c>
      <c r="E186" s="131">
        <f>((0.673*0.2+0.5*1)/(0.673-0.673*0.2+0.5*1))*C185</f>
        <v>3.666795069337442</v>
      </c>
      <c r="F186" s="131">
        <f t="shared" ref="F186:F199" si="16">((0.673-0.673*0.2-0.5*1)/(0.673-0.673*0.2+0.5*1))*G185</f>
        <v>0.22187981510015403</v>
      </c>
      <c r="G186" s="132">
        <f>D186+E186+F186</f>
        <v>23.41843220338983</v>
      </c>
    </row>
    <row r="187" spans="2:14" ht="16.5" thickTop="1" thickBot="1">
      <c r="B187" s="126">
        <v>2</v>
      </c>
      <c r="C187" s="130">
        <v>220.5</v>
      </c>
      <c r="D187" s="131">
        <f>((-0.673*0.2+0.5*1)/(0.673-0.673*0.2+0.5*1))*C187</f>
        <v>77.591197996918325</v>
      </c>
      <c r="E187" s="131">
        <f t="shared" ref="E187:E199" si="17">((0.673*0.2+0.5*1)/(0.673-0.673*0.2+0.5*1))*C186</f>
        <v>33.917854391371343</v>
      </c>
      <c r="F187" s="131">
        <f t="shared" si="16"/>
        <v>0.86601290120393803</v>
      </c>
      <c r="G187" s="132">
        <f t="shared" ref="G187:G199" si="18">D187+E187+F187</f>
        <v>112.37506528949361</v>
      </c>
    </row>
    <row r="188" spans="2:14" ht="16.5" thickTop="1" thickBot="1">
      <c r="B188" s="126">
        <v>3</v>
      </c>
      <c r="C188" s="130">
        <v>583</v>
      </c>
      <c r="D188" s="131">
        <f t="shared" ref="D188:D199" si="19">((-0.673*0.2+0.5*1)/(0.673-0.673*0.2+0.5*1))*C188</f>
        <v>205.15042372881354</v>
      </c>
      <c r="E188" s="131">
        <f t="shared" si="17"/>
        <v>134.754718798151</v>
      </c>
      <c r="F188" s="131">
        <f t="shared" si="16"/>
        <v>4.1556264513834291</v>
      </c>
      <c r="G188" s="132">
        <f t="shared" si="18"/>
        <v>344.06076897834799</v>
      </c>
    </row>
    <row r="189" spans="2:14" ht="16.5" thickTop="1" thickBot="1">
      <c r="B189" s="126">
        <v>4</v>
      </c>
      <c r="C189" s="130">
        <v>957</v>
      </c>
      <c r="D189" s="131">
        <f t="shared" si="19"/>
        <v>336.75635593220335</v>
      </c>
      <c r="E189" s="131">
        <f t="shared" si="17"/>
        <v>356.29025423728814</v>
      </c>
      <c r="F189" s="131">
        <f t="shared" si="16"/>
        <v>12.72335663402211</v>
      </c>
      <c r="G189" s="132">
        <f t="shared" si="18"/>
        <v>705.76996680351363</v>
      </c>
    </row>
    <row r="190" spans="2:14" ht="16.5" thickTop="1" thickBot="1">
      <c r="B190" s="126">
        <v>5</v>
      </c>
      <c r="C190" s="130">
        <v>1088.5</v>
      </c>
      <c r="D190" s="131">
        <f t="shared" si="19"/>
        <v>383.02956471494605</v>
      </c>
      <c r="E190" s="131">
        <f t="shared" si="17"/>
        <v>584.85381355932202</v>
      </c>
      <c r="F190" s="131">
        <f t="shared" si="16"/>
        <v>26.09935162293424</v>
      </c>
      <c r="G190" s="132">
        <f t="shared" si="18"/>
        <v>993.98272989720238</v>
      </c>
    </row>
    <row r="191" spans="2:14" ht="16.5" thickTop="1" thickBot="1">
      <c r="B191" s="126">
        <v>6</v>
      </c>
      <c r="C191" s="130">
        <v>853.5</v>
      </c>
      <c r="D191" s="131">
        <f t="shared" si="19"/>
        <v>300.33599768875189</v>
      </c>
      <c r="E191" s="131">
        <f t="shared" si="17"/>
        <v>665.21773882896764</v>
      </c>
      <c r="F191" s="131">
        <f t="shared" si="16"/>
        <v>36.757450720389599</v>
      </c>
      <c r="G191" s="136">
        <f t="shared" si="18"/>
        <v>1002.311187238109</v>
      </c>
      <c r="H191" s="137" t="s">
        <v>97</v>
      </c>
    </row>
    <row r="192" spans="2:14" ht="16.5" thickTop="1" thickBot="1">
      <c r="B192" s="126">
        <v>7</v>
      </c>
      <c r="C192" s="130">
        <v>557.5</v>
      </c>
      <c r="D192" s="131">
        <f t="shared" si="19"/>
        <v>196.17729198767333</v>
      </c>
      <c r="E192" s="131">
        <f t="shared" si="17"/>
        <v>521.60159861325121</v>
      </c>
      <c r="F192" s="131">
        <f t="shared" si="16"/>
        <v>37.065436816201249</v>
      </c>
      <c r="G192" s="132">
        <f t="shared" si="18"/>
        <v>754.84432741712578</v>
      </c>
    </row>
    <row r="193" spans="2:7" ht="16.5" thickTop="1" thickBot="1">
      <c r="B193" s="126">
        <v>8</v>
      </c>
      <c r="C193" s="130">
        <v>323</v>
      </c>
      <c r="D193" s="131">
        <f t="shared" si="19"/>
        <v>113.65966872110938</v>
      </c>
      <c r="E193" s="131">
        <f t="shared" si="17"/>
        <v>340.70637519260401</v>
      </c>
      <c r="F193" s="131">
        <f t="shared" si="16"/>
        <v>27.914119966118665</v>
      </c>
      <c r="G193" s="132">
        <f t="shared" si="18"/>
        <v>482.28016387983206</v>
      </c>
    </row>
    <row r="194" spans="2:7" ht="16.5" thickTop="1" thickBot="1">
      <c r="B194" s="126">
        <v>9</v>
      </c>
      <c r="C194" s="130">
        <v>116</v>
      </c>
      <c r="D194" s="131">
        <f t="shared" si="19"/>
        <v>40.818952234206463</v>
      </c>
      <c r="E194" s="131">
        <f t="shared" si="17"/>
        <v>197.39580123266563</v>
      </c>
      <c r="F194" s="131">
        <f t="shared" si="16"/>
        <v>17.834705598021518</v>
      </c>
      <c r="G194" s="132">
        <f t="shared" si="18"/>
        <v>256.0494590648936</v>
      </c>
    </row>
    <row r="195" spans="2:7" ht="16.5" thickTop="1" thickBot="1">
      <c r="B195" s="126">
        <v>10</v>
      </c>
      <c r="C195" s="130">
        <v>34</v>
      </c>
      <c r="D195" s="131">
        <f t="shared" si="19"/>
        <v>11.964175654853619</v>
      </c>
      <c r="E195" s="131">
        <f t="shared" si="17"/>
        <v>70.891371340523889</v>
      </c>
      <c r="F195" s="131">
        <f t="shared" si="16"/>
        <v>9.4687011056355086</v>
      </c>
      <c r="G195" s="132">
        <f t="shared" si="18"/>
        <v>92.324248101013012</v>
      </c>
    </row>
    <row r="196" spans="2:7" ht="16.5" thickTop="1" thickBot="1">
      <c r="B196" s="126">
        <v>11</v>
      </c>
      <c r="C196" s="130">
        <v>6</v>
      </c>
      <c r="D196" s="131">
        <f t="shared" si="19"/>
        <v>2.1113251155624035</v>
      </c>
      <c r="E196" s="131">
        <f t="shared" si="17"/>
        <v>20.778505392912173</v>
      </c>
      <c r="F196" s="131">
        <f t="shared" si="16"/>
        <v>3.4141478496522519</v>
      </c>
      <c r="G196" s="132">
        <f t="shared" si="18"/>
        <v>26.30397835812683</v>
      </c>
    </row>
    <row r="197" spans="2:7" ht="16.5" thickTop="1" thickBot="1">
      <c r="B197" s="126">
        <v>12</v>
      </c>
      <c r="C197" s="130">
        <v>0</v>
      </c>
      <c r="D197" s="131">
        <f t="shared" si="19"/>
        <v>0</v>
      </c>
      <c r="E197" s="131">
        <f t="shared" si="17"/>
        <v>3.666795069337442</v>
      </c>
      <c r="F197" s="131">
        <f t="shared" si="16"/>
        <v>0.97272030908327234</v>
      </c>
      <c r="G197" s="132">
        <f t="shared" si="18"/>
        <v>4.6395153784207146</v>
      </c>
    </row>
    <row r="198" spans="2:7" ht="16.5" thickTop="1" thickBot="1">
      <c r="B198" s="126">
        <v>13</v>
      </c>
      <c r="C198" s="130">
        <v>0</v>
      </c>
      <c r="D198" s="131">
        <f t="shared" si="19"/>
        <v>0</v>
      </c>
      <c r="E198" s="131">
        <f t="shared" si="17"/>
        <v>0</v>
      </c>
      <c r="F198" s="131">
        <f t="shared" si="16"/>
        <v>0.17156913571971821</v>
      </c>
      <c r="G198" s="132">
        <f t="shared" si="18"/>
        <v>0.17156913571971821</v>
      </c>
    </row>
    <row r="199" spans="2:7" ht="16.5" thickTop="1" thickBot="1">
      <c r="B199" s="126">
        <v>14</v>
      </c>
      <c r="C199" s="133">
        <v>0</v>
      </c>
      <c r="D199" s="134">
        <f t="shared" si="19"/>
        <v>0</v>
      </c>
      <c r="E199" s="134">
        <f t="shared" si="17"/>
        <v>0</v>
      </c>
      <c r="F199" s="134">
        <f t="shared" si="16"/>
        <v>6.3446213517307183E-3</v>
      </c>
      <c r="G199" s="135">
        <f t="shared" si="18"/>
        <v>6.3446213517307183E-3</v>
      </c>
    </row>
    <row r="200" spans="2:7" ht="15.75" thickTop="1"/>
    <row r="201" spans="2:7" ht="15.75" thickBot="1"/>
    <row r="202" spans="2:7" ht="16.5" thickTop="1" thickBot="1">
      <c r="B202" s="138" t="s">
        <v>101</v>
      </c>
      <c r="C202" s="139"/>
      <c r="D202" s="140" t="s">
        <v>102</v>
      </c>
      <c r="F202" s="142" t="s">
        <v>103</v>
      </c>
      <c r="G202" s="142" t="s">
        <v>104</v>
      </c>
    </row>
    <row r="203" spans="2:7" ht="16.5" thickTop="1" thickBot="1">
      <c r="F203" s="141">
        <v>0.67300000000000004</v>
      </c>
      <c r="G203" s="141">
        <v>0.2</v>
      </c>
    </row>
    <row r="204" spans="2:7" ht="16.5" thickTop="1" thickBot="1"/>
    <row r="205" spans="2:7" ht="16.5" thickTop="1" thickBot="1">
      <c r="B205" s="142" t="s">
        <v>105</v>
      </c>
      <c r="C205" s="144">
        <f>(1/C211)*C207*(C208^(2/3))*(C206^(1/2))</f>
        <v>400.05430546431325</v>
      </c>
      <c r="F205" s="143" t="s">
        <v>111</v>
      </c>
      <c r="G205" s="141">
        <v>5.12</v>
      </c>
    </row>
    <row r="206" spans="2:7" ht="16.5" thickTop="1" thickBot="1">
      <c r="B206" s="142" t="s">
        <v>106</v>
      </c>
      <c r="C206" s="145">
        <v>8.0000000000000004E-4</v>
      </c>
      <c r="F206" s="143" t="s">
        <v>112</v>
      </c>
      <c r="G206" s="141">
        <f>G205+1</f>
        <v>6.12</v>
      </c>
    </row>
    <row r="207" spans="2:7" ht="16.5" thickTop="1" thickBot="1">
      <c r="B207" s="142" t="s">
        <v>107</v>
      </c>
      <c r="C207" s="145">
        <v>129.46</v>
      </c>
    </row>
    <row r="208" spans="2:7" ht="16.5" thickTop="1" thickBot="1">
      <c r="B208" s="142" t="s">
        <v>108</v>
      </c>
      <c r="C208" s="145">
        <v>3.23</v>
      </c>
    </row>
    <row r="209" spans="2:3" ht="16.5" thickTop="1" thickBot="1">
      <c r="B209" s="142" t="s">
        <v>109</v>
      </c>
      <c r="C209" s="145">
        <v>3.1</v>
      </c>
    </row>
    <row r="210" spans="2:3" ht="16.5" thickTop="1" thickBot="1">
      <c r="B210" s="142" t="s">
        <v>103</v>
      </c>
      <c r="C210" s="145">
        <v>0.67300000000000004</v>
      </c>
    </row>
    <row r="211" spans="2:3" ht="16.5" thickTop="1" thickBot="1">
      <c r="B211" s="142" t="s">
        <v>110</v>
      </c>
      <c r="C211" s="146">
        <v>0.02</v>
      </c>
    </row>
    <row r="212" spans="2:3" ht="15.75" thickTop="1"/>
  </sheetData>
  <mergeCells count="10">
    <mergeCell ref="B107:D108"/>
    <mergeCell ref="B35:F36"/>
    <mergeCell ref="B41:D42"/>
    <mergeCell ref="H150:J150"/>
    <mergeCell ref="B202:C202"/>
    <mergeCell ref="B3:D4"/>
    <mergeCell ref="B10:D11"/>
    <mergeCell ref="B32:D33"/>
    <mergeCell ref="B45:H49"/>
    <mergeCell ref="B87:D8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2015-12-06T22:32:59Z</dcterms:created>
  <dcterms:modified xsi:type="dcterms:W3CDTF">2015-12-13T16:46:45Z</dcterms:modified>
</cp:coreProperties>
</file>