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Φύλλο1" sheetId="1" r:id="rId1"/>
    <sheet name="Φύλλο2" sheetId="2" r:id="rId2"/>
    <sheet name="Φύλλο3" sheetId="3" r:id="rId3"/>
  </sheets>
  <calcPr calcId="125725"/>
</workbook>
</file>

<file path=xl/calcChain.xml><?xml version="1.0" encoding="utf-8"?>
<calcChain xmlns="http://schemas.openxmlformats.org/spreadsheetml/2006/main">
  <c r="C93" i="1"/>
  <c r="C92"/>
  <c r="C91"/>
  <c r="C90"/>
  <c r="C83"/>
  <c r="C79"/>
  <c r="C78"/>
  <c r="C80" s="1"/>
  <c r="J59"/>
  <c r="J60"/>
  <c r="J61"/>
  <c r="J62"/>
  <c r="J63"/>
  <c r="J64"/>
  <c r="J65"/>
  <c r="J66"/>
  <c r="J67"/>
  <c r="J68"/>
  <c r="J69"/>
  <c r="J58"/>
  <c r="I65"/>
  <c r="I66"/>
  <c r="I67"/>
  <c r="I68"/>
  <c r="I64"/>
  <c r="I60"/>
  <c r="I61"/>
  <c r="I62"/>
  <c r="I59"/>
  <c r="I69"/>
  <c r="I63"/>
  <c r="I58"/>
  <c r="H65"/>
  <c r="H66"/>
  <c r="H67" s="1"/>
  <c r="H68" s="1"/>
  <c r="H64"/>
  <c r="H59"/>
  <c r="H60"/>
  <c r="H61"/>
  <c r="H62" s="1"/>
  <c r="H69"/>
  <c r="H63"/>
  <c r="H58"/>
  <c r="G64"/>
  <c r="G59"/>
  <c r="F69"/>
  <c r="F63"/>
  <c r="F58"/>
  <c r="E69"/>
  <c r="E63"/>
  <c r="E58"/>
  <c r="D41"/>
  <c r="D42"/>
  <c r="D43"/>
  <c r="D44"/>
  <c r="D45"/>
  <c r="D46"/>
  <c r="D47"/>
  <c r="D48"/>
  <c r="D49"/>
  <c r="D50"/>
  <c r="D51"/>
  <c r="D40"/>
  <c r="C96" l="1"/>
</calcChain>
</file>

<file path=xl/sharedStrings.xml><?xml version="1.0" encoding="utf-8"?>
<sst xmlns="http://schemas.openxmlformats.org/spreadsheetml/2006/main" count="35" uniqueCount="26">
  <si>
    <t>2ο Ερώτημα</t>
  </si>
  <si>
    <t>Ημερομηνία</t>
  </si>
  <si>
    <t>Στάθμη (m)</t>
  </si>
  <si>
    <r>
      <t>Παροχή (m</t>
    </r>
    <r>
      <rPr>
        <b/>
        <vertAlign val="superscript"/>
        <sz val="11"/>
        <color theme="1"/>
        <rFont val="Calibri"/>
        <family val="2"/>
        <charset val="161"/>
        <scheme val="minor"/>
      </rPr>
      <t>3</t>
    </r>
    <r>
      <rPr>
        <b/>
        <sz val="11"/>
        <color theme="1"/>
        <rFont val="Calibri"/>
        <family val="2"/>
        <charset val="161"/>
        <scheme val="minor"/>
      </rPr>
      <t>/s)</t>
    </r>
  </si>
  <si>
    <t>1ο Ερώτημα</t>
  </si>
  <si>
    <t>a</t>
  </si>
  <si>
    <t>b</t>
  </si>
  <si>
    <t>3ο Ερώτημα</t>
  </si>
  <si>
    <t>Σταθμογράφος (m)</t>
  </si>
  <si>
    <t xml:space="preserve"> Εκτιμώμενη Στάθμη (m)</t>
  </si>
  <si>
    <t>ΔΗ (m)</t>
  </si>
  <si>
    <t>Βήμα (m)</t>
  </si>
  <si>
    <t>Διορθωμένη Στάθμη (m)</t>
  </si>
  <si>
    <r>
      <t xml:space="preserve"> Διορθωμένη Παροχή (m</t>
    </r>
    <r>
      <rPr>
        <b/>
        <vertAlign val="superscript"/>
        <sz val="11"/>
        <color theme="1"/>
        <rFont val="Calibri"/>
        <family val="2"/>
        <charset val="161"/>
        <scheme val="minor"/>
      </rPr>
      <t>3</t>
    </r>
    <r>
      <rPr>
        <b/>
        <sz val="11"/>
        <color theme="1"/>
        <rFont val="Calibri"/>
        <family val="2"/>
        <charset val="161"/>
        <scheme val="minor"/>
      </rPr>
      <t>/s)</t>
    </r>
  </si>
  <si>
    <t>4ο Ερώτημα</t>
  </si>
  <si>
    <t>Παροχή</t>
  </si>
  <si>
    <t>Υγρή Διατομή</t>
  </si>
  <si>
    <t>Υδραυλική Ακτίνα</t>
  </si>
  <si>
    <t>Κλίση</t>
  </si>
  <si>
    <t>Βρεχόμενη Περίμετρος (m)</t>
  </si>
  <si>
    <t>Υδραυλική Ακτίνα (m)</t>
  </si>
  <si>
    <t>Συντελεστής τραχύτητας κατά Manning</t>
  </si>
  <si>
    <r>
      <t>Υγρή Διατομή (m</t>
    </r>
    <r>
      <rPr>
        <b/>
        <vertAlign val="superscript"/>
        <sz val="11"/>
        <color theme="1"/>
        <rFont val="Calibri"/>
        <family val="2"/>
        <charset val="161"/>
        <scheme val="minor"/>
      </rPr>
      <t>2</t>
    </r>
    <r>
      <rPr>
        <b/>
        <sz val="11"/>
        <color theme="1"/>
        <rFont val="Calibri"/>
        <family val="2"/>
        <charset val="161"/>
        <scheme val="minor"/>
      </rPr>
      <t>)</t>
    </r>
  </si>
  <si>
    <t>5ο Ερώτημα</t>
  </si>
  <si>
    <t>Συντελεστής τραχύτητας</t>
  </si>
  <si>
    <t>Βρεχόμενη Περίμετρο</t>
  </si>
</sst>
</file>

<file path=xl/styles.xml><?xml version="1.0" encoding="utf-8"?>
<styleSheet xmlns="http://schemas.openxmlformats.org/spreadsheetml/2006/main">
  <numFmts count="1">
    <numFmt numFmtId="167" formatCode="0.000"/>
  </numFmts>
  <fonts count="6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u/>
      <sz val="16"/>
      <color rgb="FFC00000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1">
    <border>
      <left/>
      <right/>
      <top/>
      <bottom/>
      <diagonal/>
    </border>
    <border>
      <left style="thick">
        <color theme="9" tint="-0.499984740745262"/>
      </left>
      <right/>
      <top style="thick">
        <color theme="9" tint="-0.499984740745262"/>
      </top>
      <bottom style="thick">
        <color theme="9" tint="-0.499984740745262"/>
      </bottom>
      <diagonal/>
    </border>
    <border>
      <left/>
      <right style="thick">
        <color theme="9" tint="-0.499984740745262"/>
      </right>
      <top style="thick">
        <color theme="9" tint="-0.499984740745262"/>
      </top>
      <bottom style="thick">
        <color theme="9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2">
    <xf numFmtId="0" fontId="0" fillId="0" borderId="0"/>
    <xf numFmtId="0" fontId="3" fillId="0" borderId="0"/>
  </cellStyleXfs>
  <cellXfs count="56">
    <xf numFmtId="0" fontId="0" fillId="0" borderId="0" xfId="0"/>
    <xf numFmtId="0" fontId="0" fillId="0" borderId="6" xfId="1" applyFont="1" applyBorder="1" applyAlignment="1">
      <alignment horizontal="center" vertical="center"/>
    </xf>
    <xf numFmtId="0" fontId="0" fillId="0" borderId="4" xfId="1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1" fillId="3" borderId="7" xfId="0" applyFont="1" applyFill="1" applyBorder="1" applyAlignment="1">
      <alignment horizontal="center" wrapText="1"/>
    </xf>
    <xf numFmtId="0" fontId="4" fillId="3" borderId="3" xfId="1" applyFont="1" applyFill="1" applyBorder="1" applyAlignment="1">
      <alignment horizontal="center" vertical="center"/>
    </xf>
    <xf numFmtId="0" fontId="1" fillId="3" borderId="3" xfId="1" applyFont="1" applyFill="1" applyBorder="1" applyAlignment="1">
      <alignment horizontal="center"/>
    </xf>
    <xf numFmtId="0" fontId="0" fillId="0" borderId="8" xfId="1" applyFont="1" applyBorder="1" applyAlignment="1">
      <alignment horizontal="center" vertical="center"/>
    </xf>
    <xf numFmtId="0" fontId="0" fillId="0" borderId="9" xfId="1" applyFont="1" applyBorder="1" applyAlignment="1">
      <alignment horizontal="center" vertical="center"/>
    </xf>
    <xf numFmtId="0" fontId="0" fillId="0" borderId="10" xfId="1" applyFont="1" applyBorder="1" applyAlignment="1">
      <alignment horizontal="center" vertical="center"/>
    </xf>
    <xf numFmtId="14" fontId="0" fillId="0" borderId="7" xfId="0" applyNumberFormat="1" applyFont="1" applyBorder="1" applyAlignment="1">
      <alignment horizontal="center" wrapText="1"/>
    </xf>
    <xf numFmtId="14" fontId="0" fillId="0" borderId="7" xfId="1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0" borderId="12" xfId="0" applyBorder="1" applyAlignment="1">
      <alignment horizontal="center" vertical="center"/>
    </xf>
    <xf numFmtId="14" fontId="0" fillId="0" borderId="13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4" fontId="0" fillId="0" borderId="15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4" fontId="0" fillId="0" borderId="17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wrapText="1"/>
    </xf>
    <xf numFmtId="0" fontId="0" fillId="0" borderId="21" xfId="0" applyBorder="1"/>
    <xf numFmtId="0" fontId="0" fillId="0" borderId="16" xfId="0" applyBorder="1"/>
    <xf numFmtId="167" fontId="0" fillId="0" borderId="22" xfId="0" applyNumberFormat="1" applyBorder="1"/>
    <xf numFmtId="167" fontId="0" fillId="0" borderId="16" xfId="0" applyNumberFormat="1" applyBorder="1"/>
    <xf numFmtId="167" fontId="0" fillId="0" borderId="4" xfId="0" applyNumberFormat="1" applyBorder="1"/>
    <xf numFmtId="167" fontId="0" fillId="0" borderId="6" xfId="0" applyNumberFormat="1" applyBorder="1"/>
    <xf numFmtId="167" fontId="0" fillId="0" borderId="5" xfId="0" applyNumberFormat="1" applyBorder="1"/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3" xfId="1" applyFont="1" applyFill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2" fontId="0" fillId="0" borderId="16" xfId="0" applyNumberFormat="1" applyBorder="1"/>
    <xf numFmtId="0" fontId="0" fillId="0" borderId="18" xfId="0" applyBorder="1"/>
    <xf numFmtId="0" fontId="0" fillId="0" borderId="0" xfId="0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wrapText="1"/>
    </xf>
    <xf numFmtId="0" fontId="1" fillId="0" borderId="24" xfId="0" applyFont="1" applyFill="1" applyBorder="1"/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2" fontId="0" fillId="0" borderId="26" xfId="0" applyNumberForma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67" fontId="0" fillId="4" borderId="23" xfId="0" applyNumberFormat="1" applyFill="1" applyBorder="1" applyAlignment="1">
      <alignment horizontal="center" vertical="center"/>
    </xf>
    <xf numFmtId="167" fontId="0" fillId="4" borderId="28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2" fontId="0" fillId="5" borderId="3" xfId="0" applyNumberFormat="1" applyFill="1" applyBorder="1" applyAlignment="1">
      <alignment horizontal="center" vertical="center" wrapText="1"/>
    </xf>
    <xf numFmtId="0" fontId="4" fillId="3" borderId="29" xfId="1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23" xfId="1" applyFont="1" applyFill="1" applyBorder="1" applyAlignment="1">
      <alignment horizontal="center" vertical="center" wrapText="1"/>
    </xf>
    <xf numFmtId="167" fontId="0" fillId="0" borderId="21" xfId="0" applyNumberFormat="1" applyBorder="1"/>
    <xf numFmtId="167" fontId="0" fillId="0" borderId="18" xfId="0" applyNumberFormat="1" applyBorder="1"/>
    <xf numFmtId="0" fontId="1" fillId="3" borderId="11" xfId="0" applyFont="1" applyFill="1" applyBorder="1" applyAlignment="1">
      <alignment horizontal="center" vertical="center"/>
    </xf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Medium9"/>
  <colors>
    <mruColors>
      <color rgb="FFFFFFCC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Φύλλο1!$D$5</c:f>
              <c:strCache>
                <c:ptCount val="1"/>
                <c:pt idx="0">
                  <c:v>Παροχή (m3/s)</c:v>
                </c:pt>
              </c:strCache>
            </c:strRef>
          </c:tx>
          <c:spPr>
            <a:ln w="28575">
              <a:noFill/>
            </a:ln>
          </c:spPr>
          <c:trendline>
            <c:trendlineType val="powe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Φύλλο1!$C$6:$C$33</c:f>
              <c:numCache>
                <c:formatCode>General</c:formatCode>
                <c:ptCount val="28"/>
                <c:pt idx="0">
                  <c:v>1.87</c:v>
                </c:pt>
                <c:pt idx="1">
                  <c:v>1.43</c:v>
                </c:pt>
                <c:pt idx="2">
                  <c:v>0.7</c:v>
                </c:pt>
                <c:pt idx="3">
                  <c:v>0.53</c:v>
                </c:pt>
                <c:pt idx="4">
                  <c:v>0.66</c:v>
                </c:pt>
                <c:pt idx="5">
                  <c:v>0.26</c:v>
                </c:pt>
                <c:pt idx="6">
                  <c:v>1.6</c:v>
                </c:pt>
                <c:pt idx="7">
                  <c:v>2.0499999999999998</c:v>
                </c:pt>
                <c:pt idx="8">
                  <c:v>1.23</c:v>
                </c:pt>
                <c:pt idx="9">
                  <c:v>1.56</c:v>
                </c:pt>
                <c:pt idx="10">
                  <c:v>0.77</c:v>
                </c:pt>
                <c:pt idx="11">
                  <c:v>2.95</c:v>
                </c:pt>
                <c:pt idx="12">
                  <c:v>2.46</c:v>
                </c:pt>
                <c:pt idx="13">
                  <c:v>2.31</c:v>
                </c:pt>
                <c:pt idx="14">
                  <c:v>1.53</c:v>
                </c:pt>
                <c:pt idx="15">
                  <c:v>1.1200000000000001</c:v>
                </c:pt>
                <c:pt idx="16">
                  <c:v>0.97</c:v>
                </c:pt>
                <c:pt idx="17">
                  <c:v>0.85</c:v>
                </c:pt>
                <c:pt idx="18">
                  <c:v>0.52</c:v>
                </c:pt>
                <c:pt idx="19">
                  <c:v>0.62</c:v>
                </c:pt>
                <c:pt idx="20">
                  <c:v>0.37</c:v>
                </c:pt>
                <c:pt idx="21">
                  <c:v>1.59</c:v>
                </c:pt>
                <c:pt idx="22">
                  <c:v>1.77</c:v>
                </c:pt>
                <c:pt idx="23">
                  <c:v>2.5099999999999998</c:v>
                </c:pt>
                <c:pt idx="24">
                  <c:v>2.65</c:v>
                </c:pt>
                <c:pt idx="25">
                  <c:v>3.21</c:v>
                </c:pt>
                <c:pt idx="26">
                  <c:v>2.85</c:v>
                </c:pt>
                <c:pt idx="27">
                  <c:v>2.2999999999999998</c:v>
                </c:pt>
              </c:numCache>
            </c:numRef>
          </c:xVal>
          <c:yVal>
            <c:numRef>
              <c:f>Φύλλο1!$D$6:$D$33</c:f>
              <c:numCache>
                <c:formatCode>General</c:formatCode>
                <c:ptCount val="28"/>
                <c:pt idx="0">
                  <c:v>60.5</c:v>
                </c:pt>
                <c:pt idx="1">
                  <c:v>35</c:v>
                </c:pt>
                <c:pt idx="2">
                  <c:v>10</c:v>
                </c:pt>
                <c:pt idx="3">
                  <c:v>6</c:v>
                </c:pt>
                <c:pt idx="4">
                  <c:v>8.1999999999999993</c:v>
                </c:pt>
                <c:pt idx="5">
                  <c:v>1.4</c:v>
                </c:pt>
                <c:pt idx="6">
                  <c:v>34</c:v>
                </c:pt>
                <c:pt idx="7">
                  <c:v>84</c:v>
                </c:pt>
                <c:pt idx="8">
                  <c:v>24.1</c:v>
                </c:pt>
                <c:pt idx="9">
                  <c:v>52</c:v>
                </c:pt>
                <c:pt idx="10">
                  <c:v>10.7</c:v>
                </c:pt>
                <c:pt idx="11">
                  <c:v>155</c:v>
                </c:pt>
                <c:pt idx="12">
                  <c:v>100</c:v>
                </c:pt>
                <c:pt idx="13">
                  <c:v>92</c:v>
                </c:pt>
                <c:pt idx="14">
                  <c:v>50.2</c:v>
                </c:pt>
                <c:pt idx="15">
                  <c:v>23.7</c:v>
                </c:pt>
                <c:pt idx="16">
                  <c:v>16</c:v>
                </c:pt>
                <c:pt idx="17">
                  <c:v>14</c:v>
                </c:pt>
                <c:pt idx="18">
                  <c:v>5.4</c:v>
                </c:pt>
                <c:pt idx="19">
                  <c:v>7.7</c:v>
                </c:pt>
                <c:pt idx="20">
                  <c:v>2</c:v>
                </c:pt>
                <c:pt idx="21">
                  <c:v>43</c:v>
                </c:pt>
                <c:pt idx="22">
                  <c:v>54.7</c:v>
                </c:pt>
                <c:pt idx="23">
                  <c:v>110</c:v>
                </c:pt>
                <c:pt idx="24">
                  <c:v>125</c:v>
                </c:pt>
                <c:pt idx="25">
                  <c:v>162</c:v>
                </c:pt>
                <c:pt idx="26">
                  <c:v>142</c:v>
                </c:pt>
                <c:pt idx="27">
                  <c:v>70</c:v>
                </c:pt>
              </c:numCache>
            </c:numRef>
          </c:yVal>
        </c:ser>
        <c:axId val="69035520"/>
        <c:axId val="69037440"/>
      </c:scatterChart>
      <c:valAx>
        <c:axId val="690355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Στάθμη</a:t>
                </a:r>
                <a:r>
                  <a:rPr lang="el-GR" baseline="0"/>
                  <a:t> (</a:t>
                </a:r>
                <a:r>
                  <a:rPr lang="en-US" baseline="0"/>
                  <a:t>m)</a:t>
                </a:r>
              </a:p>
            </c:rich>
          </c:tx>
          <c:layout/>
        </c:title>
        <c:numFmt formatCode="General" sourceLinked="1"/>
        <c:tickLblPos val="nextTo"/>
        <c:crossAx val="69037440"/>
        <c:crosses val="autoZero"/>
        <c:crossBetween val="midCat"/>
      </c:valAx>
      <c:valAx>
        <c:axId val="6903744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l-GR"/>
                  <a:t>Παροχή</a:t>
                </a:r>
                <a:r>
                  <a:rPr lang="el-GR" baseline="0"/>
                  <a:t> (</a:t>
                </a:r>
                <a:r>
                  <a:rPr lang="en-US" baseline="0"/>
                  <a:t>m3/s)</a:t>
                </a:r>
              </a:p>
            </c:rich>
          </c:tx>
          <c:layout/>
        </c:title>
        <c:numFmt formatCode="General" sourceLinked="1"/>
        <c:tickLblPos val="nextTo"/>
        <c:crossAx val="69035520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257173</xdr:colOff>
      <xdr:row>4</xdr:row>
      <xdr:rowOff>85725</xdr:rowOff>
    </xdr:from>
    <xdr:to>
      <xdr:col>11</xdr:col>
      <xdr:colOff>314324</xdr:colOff>
      <xdr:row>19</xdr:row>
      <xdr:rowOff>190500</xdr:rowOff>
    </xdr:to>
    <xdr:graphicFrame macro="">
      <xdr:nvGraphicFramePr>
        <xdr:cNvPr id="2" name="1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96"/>
  <sheetViews>
    <sheetView tabSelected="1" topLeftCell="A79" workbookViewId="0">
      <selection activeCell="F90" sqref="F90"/>
    </sheetView>
  </sheetViews>
  <sheetFormatPr defaultRowHeight="15"/>
  <cols>
    <col min="1" max="1" width="10" customWidth="1"/>
    <col min="2" max="2" width="17.28515625" customWidth="1"/>
    <col min="3" max="3" width="18.140625" customWidth="1"/>
    <col min="4" max="4" width="16.28515625" customWidth="1"/>
    <col min="5" max="5" width="12.28515625" customWidth="1"/>
    <col min="9" max="9" width="12.7109375" customWidth="1"/>
    <col min="10" max="10" width="14.5703125" customWidth="1"/>
  </cols>
  <sheetData>
    <row r="1" spans="2:4" ht="15.75" thickBot="1"/>
    <row r="2" spans="2:4" ht="22.5" thickTop="1" thickBot="1">
      <c r="B2" s="12" t="s">
        <v>4</v>
      </c>
      <c r="C2" s="13"/>
    </row>
    <row r="3" spans="2:4" ht="15.75" thickTop="1"/>
    <row r="4" spans="2:4" ht="15.75" thickBot="1"/>
    <row r="5" spans="2:4" ht="18.75" thickTop="1" thickBot="1">
      <c r="B5" s="4" t="s">
        <v>1</v>
      </c>
      <c r="C5" s="5" t="s">
        <v>2</v>
      </c>
      <c r="D5" s="6" t="s">
        <v>3</v>
      </c>
    </row>
    <row r="6" spans="2:4" ht="16.5" thickTop="1" thickBot="1">
      <c r="B6" s="10">
        <v>37335</v>
      </c>
      <c r="C6" s="7">
        <v>1.87</v>
      </c>
      <c r="D6" s="1">
        <v>60.5</v>
      </c>
    </row>
    <row r="7" spans="2:4" ht="16.5" thickTop="1" thickBot="1">
      <c r="B7" s="10">
        <v>37375</v>
      </c>
      <c r="C7" s="8">
        <v>1.43</v>
      </c>
      <c r="D7" s="2">
        <v>35</v>
      </c>
    </row>
    <row r="8" spans="2:4" ht="16.5" thickTop="1" thickBot="1">
      <c r="B8" s="10">
        <v>37403</v>
      </c>
      <c r="C8" s="8">
        <v>0.7</v>
      </c>
      <c r="D8" s="2">
        <v>10</v>
      </c>
    </row>
    <row r="9" spans="2:4" ht="16.5" thickTop="1" thickBot="1">
      <c r="B9" s="10">
        <v>37430</v>
      </c>
      <c r="C9" s="8">
        <v>0.53</v>
      </c>
      <c r="D9" s="2">
        <v>6</v>
      </c>
    </row>
    <row r="10" spans="2:4" ht="16.5" thickTop="1" thickBot="1">
      <c r="B10" s="10">
        <v>37457</v>
      </c>
      <c r="C10" s="8">
        <v>0.66</v>
      </c>
      <c r="D10" s="2">
        <v>8.1999999999999993</v>
      </c>
    </row>
    <row r="11" spans="2:4" ht="16.5" thickTop="1" thickBot="1">
      <c r="B11" s="10">
        <v>37493</v>
      </c>
      <c r="C11" s="8">
        <v>0.26</v>
      </c>
      <c r="D11" s="2">
        <v>1.4</v>
      </c>
    </row>
    <row r="12" spans="2:4" ht="16.5" thickTop="1" thickBot="1">
      <c r="B12" s="10">
        <v>37519</v>
      </c>
      <c r="C12" s="8">
        <v>1.6</v>
      </c>
      <c r="D12" s="2">
        <v>34</v>
      </c>
    </row>
    <row r="13" spans="2:4" ht="16.5" thickTop="1" thickBot="1">
      <c r="B13" s="10">
        <v>37544</v>
      </c>
      <c r="C13" s="8">
        <v>2.0499999999999998</v>
      </c>
      <c r="D13" s="2">
        <v>84</v>
      </c>
    </row>
    <row r="14" spans="2:4" ht="16.5" thickTop="1" thickBot="1">
      <c r="B14" s="10">
        <v>37573</v>
      </c>
      <c r="C14" s="8">
        <v>1.23</v>
      </c>
      <c r="D14" s="2">
        <v>24.1</v>
      </c>
    </row>
    <row r="15" spans="2:4" ht="16.5" thickTop="1" thickBot="1">
      <c r="B15" s="10">
        <v>37589</v>
      </c>
      <c r="C15" s="8">
        <v>1.56</v>
      </c>
      <c r="D15" s="2">
        <v>52</v>
      </c>
    </row>
    <row r="16" spans="2:4" ht="16.5" thickTop="1" thickBot="1">
      <c r="B16" s="10">
        <v>37613</v>
      </c>
      <c r="C16" s="8">
        <v>0.77</v>
      </c>
      <c r="D16" s="2">
        <v>10.7</v>
      </c>
    </row>
    <row r="17" spans="2:7" ht="16.5" thickTop="1" thickBot="1">
      <c r="B17" s="10">
        <v>37633</v>
      </c>
      <c r="C17" s="8">
        <v>2.95</v>
      </c>
      <c r="D17" s="2">
        <v>155</v>
      </c>
    </row>
    <row r="18" spans="2:7" ht="16.5" thickTop="1" thickBot="1">
      <c r="B18" s="10">
        <v>37651</v>
      </c>
      <c r="C18" s="8">
        <v>2.46</v>
      </c>
      <c r="D18" s="2">
        <v>100</v>
      </c>
    </row>
    <row r="19" spans="2:7" ht="16.5" thickTop="1" thickBot="1">
      <c r="B19" s="10">
        <v>37679</v>
      </c>
      <c r="C19" s="8">
        <v>2.31</v>
      </c>
      <c r="D19" s="2">
        <v>92</v>
      </c>
    </row>
    <row r="20" spans="2:7" ht="16.5" thickTop="1" thickBot="1">
      <c r="B20" s="11">
        <v>37684</v>
      </c>
      <c r="C20" s="8">
        <v>1.53</v>
      </c>
      <c r="D20" s="2">
        <v>50.2</v>
      </c>
    </row>
    <row r="21" spans="2:7" ht="16.5" thickTop="1" thickBot="1">
      <c r="B21" s="11">
        <v>37690</v>
      </c>
      <c r="C21" s="8">
        <v>1.1200000000000001</v>
      </c>
      <c r="D21" s="2">
        <v>23.7</v>
      </c>
    </row>
    <row r="22" spans="2:7" ht="16.5" thickTop="1" thickBot="1">
      <c r="B22" s="11">
        <v>37739</v>
      </c>
      <c r="C22" s="8">
        <v>0.97</v>
      </c>
      <c r="D22" s="2">
        <v>16</v>
      </c>
      <c r="F22" s="55" t="s">
        <v>5</v>
      </c>
      <c r="G22" s="55" t="s">
        <v>6</v>
      </c>
    </row>
    <row r="23" spans="2:7" ht="16.5" thickTop="1" thickBot="1">
      <c r="B23" s="11">
        <v>37758</v>
      </c>
      <c r="C23" s="8">
        <v>0.85</v>
      </c>
      <c r="D23" s="2">
        <v>14</v>
      </c>
      <c r="F23" s="14">
        <v>18.138000000000002</v>
      </c>
      <c r="G23" s="14">
        <v>1.9315</v>
      </c>
    </row>
    <row r="24" spans="2:7" ht="16.5" thickTop="1" thickBot="1">
      <c r="B24" s="11">
        <v>37790</v>
      </c>
      <c r="C24" s="8">
        <v>0.52</v>
      </c>
      <c r="D24" s="2">
        <v>5.4</v>
      </c>
    </row>
    <row r="25" spans="2:7" ht="16.5" thickTop="1" thickBot="1">
      <c r="B25" s="11">
        <v>37822</v>
      </c>
      <c r="C25" s="8">
        <v>0.62</v>
      </c>
      <c r="D25" s="2">
        <v>7.7</v>
      </c>
    </row>
    <row r="26" spans="2:7" ht="16.5" thickTop="1" thickBot="1">
      <c r="B26" s="11">
        <v>37854</v>
      </c>
      <c r="C26" s="8">
        <v>0.37</v>
      </c>
      <c r="D26" s="2">
        <v>2</v>
      </c>
    </row>
    <row r="27" spans="2:7" ht="16.5" thickTop="1" thickBot="1">
      <c r="B27" s="11">
        <v>37886</v>
      </c>
      <c r="C27" s="8">
        <v>1.59</v>
      </c>
      <c r="D27" s="2">
        <v>43</v>
      </c>
    </row>
    <row r="28" spans="2:7" ht="16.5" thickTop="1" thickBot="1">
      <c r="B28" s="11">
        <v>37918</v>
      </c>
      <c r="C28" s="8">
        <v>1.77</v>
      </c>
      <c r="D28" s="2">
        <v>54.7</v>
      </c>
    </row>
    <row r="29" spans="2:7" ht="16.5" thickTop="1" thickBot="1">
      <c r="B29" s="11">
        <v>37950</v>
      </c>
      <c r="C29" s="8">
        <v>2.5099999999999998</v>
      </c>
      <c r="D29" s="2">
        <v>110</v>
      </c>
    </row>
    <row r="30" spans="2:7" ht="16.5" thickTop="1" thickBot="1">
      <c r="B30" s="11">
        <v>37982</v>
      </c>
      <c r="C30" s="8">
        <v>2.65</v>
      </c>
      <c r="D30" s="2">
        <v>125</v>
      </c>
    </row>
    <row r="31" spans="2:7" ht="16.5" thickTop="1" thickBot="1">
      <c r="B31" s="11">
        <v>37987</v>
      </c>
      <c r="C31" s="8">
        <v>3.21</v>
      </c>
      <c r="D31" s="2">
        <v>162</v>
      </c>
    </row>
    <row r="32" spans="2:7" ht="16.5" thickTop="1" thickBot="1">
      <c r="B32" s="11">
        <v>37993</v>
      </c>
      <c r="C32" s="8">
        <v>2.85</v>
      </c>
      <c r="D32" s="2">
        <v>142</v>
      </c>
    </row>
    <row r="33" spans="2:4" ht="16.5" thickTop="1" thickBot="1">
      <c r="B33" s="11">
        <v>38078</v>
      </c>
      <c r="C33" s="9">
        <v>2.2999999999999998</v>
      </c>
      <c r="D33" s="3">
        <v>70</v>
      </c>
    </row>
    <row r="34" spans="2:4" ht="15.75" thickTop="1"/>
    <row r="35" spans="2:4" ht="15.75" thickBot="1"/>
    <row r="36" spans="2:4" ht="22.5" thickTop="1" thickBot="1">
      <c r="B36" s="12" t="s">
        <v>0</v>
      </c>
      <c r="C36" s="13"/>
    </row>
    <row r="37" spans="2:4" ht="15.75" thickTop="1"/>
    <row r="38" spans="2:4" ht="15.75" thickBot="1"/>
    <row r="39" spans="2:4" ht="18" thickBot="1">
      <c r="B39" s="22" t="s">
        <v>1</v>
      </c>
      <c r="C39" s="21" t="s">
        <v>2</v>
      </c>
      <c r="D39" s="6" t="s">
        <v>3</v>
      </c>
    </row>
    <row r="40" spans="2:4">
      <c r="B40" s="15">
        <v>37982</v>
      </c>
      <c r="C40" s="16">
        <v>2.61</v>
      </c>
      <c r="D40" s="28">
        <f>$F$23*C40^$G$23</f>
        <v>115.69924833813094</v>
      </c>
    </row>
    <row r="41" spans="2:4">
      <c r="B41" s="17">
        <v>37983</v>
      </c>
      <c r="C41" s="18">
        <v>2.64</v>
      </c>
      <c r="D41" s="27">
        <f t="shared" ref="D41:D51" si="0">$F$23*C41^$G$23</f>
        <v>118.28165220952934</v>
      </c>
    </row>
    <row r="42" spans="2:4">
      <c r="B42" s="17">
        <v>37984</v>
      </c>
      <c r="C42" s="18">
        <v>2.69</v>
      </c>
      <c r="D42" s="27">
        <f t="shared" si="0"/>
        <v>122.64671667718007</v>
      </c>
    </row>
    <row r="43" spans="2:4">
      <c r="B43" s="17">
        <v>37985</v>
      </c>
      <c r="C43" s="18">
        <v>2.81</v>
      </c>
      <c r="D43" s="27">
        <f t="shared" si="0"/>
        <v>133.43373860795509</v>
      </c>
    </row>
    <row r="44" spans="2:4">
      <c r="B44" s="17">
        <v>37986</v>
      </c>
      <c r="C44" s="18">
        <v>2.93</v>
      </c>
      <c r="D44" s="27">
        <f t="shared" si="0"/>
        <v>144.65858287197128</v>
      </c>
    </row>
    <row r="45" spans="2:4">
      <c r="B45" s="17">
        <v>37987</v>
      </c>
      <c r="C45" s="18">
        <v>3.09</v>
      </c>
      <c r="D45" s="27">
        <f t="shared" si="0"/>
        <v>160.30394142500373</v>
      </c>
    </row>
    <row r="46" spans="2:4">
      <c r="B46" s="17">
        <v>37988</v>
      </c>
      <c r="C46" s="18">
        <v>2.95</v>
      </c>
      <c r="D46" s="27">
        <f t="shared" si="0"/>
        <v>146.57186753656168</v>
      </c>
    </row>
    <row r="47" spans="2:4">
      <c r="B47" s="17">
        <v>37989</v>
      </c>
      <c r="C47" s="18">
        <v>2.89</v>
      </c>
      <c r="D47" s="27">
        <f t="shared" si="0"/>
        <v>140.86839967043315</v>
      </c>
    </row>
    <row r="48" spans="2:4">
      <c r="B48" s="17">
        <v>37990</v>
      </c>
      <c r="C48" s="18">
        <v>2.87</v>
      </c>
      <c r="D48" s="27">
        <f t="shared" si="0"/>
        <v>138.9915125575121</v>
      </c>
    </row>
    <row r="49" spans="2:10">
      <c r="B49" s="17">
        <v>37991</v>
      </c>
      <c r="C49" s="18">
        <v>2.86</v>
      </c>
      <c r="D49" s="27">
        <f t="shared" si="0"/>
        <v>138.05762264281364</v>
      </c>
    </row>
    <row r="50" spans="2:10">
      <c r="B50" s="17">
        <v>37992</v>
      </c>
      <c r="C50" s="18">
        <v>2.84</v>
      </c>
      <c r="D50" s="27">
        <f t="shared" si="0"/>
        <v>136.19895372683271</v>
      </c>
    </row>
    <row r="51" spans="2:10" ht="15.75" thickBot="1">
      <c r="B51" s="19">
        <v>37993</v>
      </c>
      <c r="C51" s="20">
        <v>2.83</v>
      </c>
      <c r="D51" s="29">
        <f t="shared" si="0"/>
        <v>135.27417618567105</v>
      </c>
    </row>
    <row r="53" spans="2:10" ht="15.75" thickBot="1"/>
    <row r="54" spans="2:10" ht="22.5" thickTop="1" thickBot="1">
      <c r="B54" s="12" t="s">
        <v>7</v>
      </c>
      <c r="C54" s="13"/>
    </row>
    <row r="55" spans="2:10" ht="15.75" thickTop="1"/>
    <row r="56" spans="2:10" ht="15.75" thickBot="1"/>
    <row r="57" spans="2:10" ht="39.75" customHeight="1" thickBot="1">
      <c r="B57" s="33" t="s">
        <v>1</v>
      </c>
      <c r="C57" s="21" t="s">
        <v>8</v>
      </c>
      <c r="D57" s="34" t="s">
        <v>3</v>
      </c>
      <c r="E57" s="50" t="s">
        <v>9</v>
      </c>
      <c r="F57" s="51" t="s">
        <v>10</v>
      </c>
      <c r="G57" s="51" t="s">
        <v>11</v>
      </c>
      <c r="H57" s="51" t="s">
        <v>10</v>
      </c>
      <c r="I57" s="50" t="s">
        <v>12</v>
      </c>
      <c r="J57" s="52" t="s">
        <v>13</v>
      </c>
    </row>
    <row r="58" spans="2:10">
      <c r="B58" s="15">
        <v>37982</v>
      </c>
      <c r="C58" s="16">
        <v>2.61</v>
      </c>
      <c r="D58" s="30">
        <v>125</v>
      </c>
      <c r="E58" s="53">
        <f>(D58/F23)^(1/G23)</f>
        <v>2.7165999447330442</v>
      </c>
      <c r="F58" s="53">
        <f>C58-E58</f>
        <v>-0.10659994473304435</v>
      </c>
      <c r="G58" s="23"/>
      <c r="H58" s="53">
        <f>F58</f>
        <v>-0.10659994473304435</v>
      </c>
      <c r="I58" s="53">
        <f>E58</f>
        <v>2.7165999447330442</v>
      </c>
      <c r="J58" s="25">
        <f>$F$23*I58^$G$23</f>
        <v>125.00000000000004</v>
      </c>
    </row>
    <row r="59" spans="2:10">
      <c r="B59" s="17">
        <v>37983</v>
      </c>
      <c r="C59" s="18">
        <v>2.64</v>
      </c>
      <c r="D59" s="31"/>
      <c r="E59" s="26"/>
      <c r="F59" s="24"/>
      <c r="G59" s="35">
        <f>(F58-F63)/5</f>
        <v>-1.794333337257905E-2</v>
      </c>
      <c r="H59" s="26">
        <f>H58-$G$59</f>
        <v>-8.8656611360465293E-2</v>
      </c>
      <c r="I59" s="26">
        <f>C59-H59</f>
        <v>2.7286566113604653</v>
      </c>
      <c r="J59" s="27">
        <f t="shared" ref="J59:J69" si="1">$F$23*I59^$G$23</f>
        <v>126.07374953536407</v>
      </c>
    </row>
    <row r="60" spans="2:10">
      <c r="B60" s="17">
        <v>37984</v>
      </c>
      <c r="C60" s="18">
        <v>2.69</v>
      </c>
      <c r="D60" s="31"/>
      <c r="E60" s="26"/>
      <c r="F60" s="24"/>
      <c r="G60" s="35"/>
      <c r="H60" s="26">
        <f t="shared" ref="H60:H62" si="2">H59-$G$59</f>
        <v>-7.0713277987886236E-2</v>
      </c>
      <c r="I60" s="26">
        <f t="shared" ref="I60:I62" si="3">C60-H60</f>
        <v>2.760713277987886</v>
      </c>
      <c r="J60" s="27">
        <f t="shared" si="1"/>
        <v>128.9502078004667</v>
      </c>
    </row>
    <row r="61" spans="2:10">
      <c r="B61" s="17">
        <v>37985</v>
      </c>
      <c r="C61" s="18">
        <v>2.81</v>
      </c>
      <c r="D61" s="31"/>
      <c r="E61" s="26"/>
      <c r="F61" s="24"/>
      <c r="G61" s="35"/>
      <c r="H61" s="26">
        <f t="shared" si="2"/>
        <v>-5.2769944615307186E-2</v>
      </c>
      <c r="I61" s="26">
        <f t="shared" si="3"/>
        <v>2.8627699446153074</v>
      </c>
      <c r="J61" s="27">
        <f t="shared" si="1"/>
        <v>138.31600092730767</v>
      </c>
    </row>
    <row r="62" spans="2:10">
      <c r="B62" s="17">
        <v>37986</v>
      </c>
      <c r="C62" s="18">
        <v>2.93</v>
      </c>
      <c r="D62" s="31"/>
      <c r="E62" s="26"/>
      <c r="F62" s="24"/>
      <c r="G62" s="35"/>
      <c r="H62" s="26">
        <f t="shared" si="2"/>
        <v>-3.4826611242728137E-2</v>
      </c>
      <c r="I62" s="26">
        <f t="shared" si="3"/>
        <v>2.9648266112427284</v>
      </c>
      <c r="J62" s="27">
        <f t="shared" si="1"/>
        <v>147.99806785917946</v>
      </c>
    </row>
    <row r="63" spans="2:10">
      <c r="B63" s="17">
        <v>37987</v>
      </c>
      <c r="C63" s="18">
        <v>3.09</v>
      </c>
      <c r="D63" s="31">
        <v>162</v>
      </c>
      <c r="E63" s="26">
        <f>(D63/F23)^(1/G23)</f>
        <v>3.106883277870149</v>
      </c>
      <c r="F63" s="26">
        <f>C63-E63</f>
        <v>-1.6883277870149094E-2</v>
      </c>
      <c r="G63" s="36"/>
      <c r="H63" s="26">
        <f>F63</f>
        <v>-1.6883277870149094E-2</v>
      </c>
      <c r="I63" s="26">
        <f>E63</f>
        <v>3.106883277870149</v>
      </c>
      <c r="J63" s="27">
        <f t="shared" si="1"/>
        <v>162.00000000000003</v>
      </c>
    </row>
    <row r="64" spans="2:10">
      <c r="B64" s="17">
        <v>37988</v>
      </c>
      <c r="C64" s="18">
        <v>2.95</v>
      </c>
      <c r="D64" s="31"/>
      <c r="E64" s="26"/>
      <c r="F64" s="24"/>
      <c r="G64" s="35">
        <f>(F63-F69)/6</f>
        <v>9.1854878782835492E-3</v>
      </c>
      <c r="H64" s="26">
        <f>H63-$G$64</f>
        <v>-2.6068765748432643E-2</v>
      </c>
      <c r="I64" s="26">
        <f>C64-H64</f>
        <v>2.9760687657484328</v>
      </c>
      <c r="J64" s="27">
        <f t="shared" si="1"/>
        <v>149.08391139688911</v>
      </c>
    </row>
    <row r="65" spans="2:10">
      <c r="B65" s="17">
        <v>37989</v>
      </c>
      <c r="C65" s="18">
        <v>2.89</v>
      </c>
      <c r="D65" s="31"/>
      <c r="E65" s="26"/>
      <c r="F65" s="24"/>
      <c r="G65" s="35"/>
      <c r="H65" s="26">
        <f t="shared" ref="H65:H68" si="4">H64-$G$64</f>
        <v>-3.5254253626716192E-2</v>
      </c>
      <c r="I65" s="26">
        <f t="shared" ref="I65:I68" si="5">C65-H65</f>
        <v>2.9252542536267163</v>
      </c>
      <c r="J65" s="27">
        <f t="shared" si="1"/>
        <v>144.20636464346063</v>
      </c>
    </row>
    <row r="66" spans="2:10">
      <c r="B66" s="17">
        <v>37990</v>
      </c>
      <c r="C66" s="18">
        <v>2.87</v>
      </c>
      <c r="D66" s="31"/>
      <c r="E66" s="26"/>
      <c r="F66" s="24"/>
      <c r="G66" s="35"/>
      <c r="H66" s="26">
        <f t="shared" si="4"/>
        <v>-4.4439741504999741E-2</v>
      </c>
      <c r="I66" s="26">
        <f t="shared" si="5"/>
        <v>2.9144397415049998</v>
      </c>
      <c r="J66" s="27">
        <f t="shared" si="1"/>
        <v>143.17840999653373</v>
      </c>
    </row>
    <row r="67" spans="2:10">
      <c r="B67" s="17">
        <v>37991</v>
      </c>
      <c r="C67" s="18">
        <v>2.86</v>
      </c>
      <c r="D67" s="31"/>
      <c r="E67" s="26"/>
      <c r="F67" s="24"/>
      <c r="G67" s="35"/>
      <c r="H67" s="26">
        <f t="shared" si="4"/>
        <v>-5.362522938328329E-2</v>
      </c>
      <c r="I67" s="26">
        <f t="shared" si="5"/>
        <v>2.9136252293832832</v>
      </c>
      <c r="J67" s="27">
        <f t="shared" si="1"/>
        <v>143.10113158523666</v>
      </c>
    </row>
    <row r="68" spans="2:10">
      <c r="B68" s="17">
        <v>37992</v>
      </c>
      <c r="C68" s="18">
        <v>2.84</v>
      </c>
      <c r="D68" s="31"/>
      <c r="E68" s="26"/>
      <c r="F68" s="24"/>
      <c r="G68" s="35"/>
      <c r="H68" s="26">
        <f t="shared" si="4"/>
        <v>-6.281071726156684E-2</v>
      </c>
      <c r="I68" s="26">
        <f t="shared" si="5"/>
        <v>2.9028107172615667</v>
      </c>
      <c r="J68" s="27">
        <f t="shared" si="1"/>
        <v>142.07699110220346</v>
      </c>
    </row>
    <row r="69" spans="2:10" ht="15.75" thickBot="1">
      <c r="B69" s="19">
        <v>37993</v>
      </c>
      <c r="C69" s="20">
        <v>2.83</v>
      </c>
      <c r="D69" s="32">
        <v>142</v>
      </c>
      <c r="E69" s="54">
        <f>(D69/F23)^(1/G23)</f>
        <v>2.9019962051398505</v>
      </c>
      <c r="F69" s="54">
        <f>C69-E69</f>
        <v>-7.1996205139850389E-2</v>
      </c>
      <c r="G69" s="37"/>
      <c r="H69" s="54">
        <f>F69</f>
        <v>-7.1996205139850389E-2</v>
      </c>
      <c r="I69" s="54">
        <f>E69</f>
        <v>2.9019962051398505</v>
      </c>
      <c r="J69" s="29">
        <f t="shared" si="1"/>
        <v>141.99999999999997</v>
      </c>
    </row>
    <row r="72" spans="2:10" ht="15.75" thickBot="1"/>
    <row r="73" spans="2:10" ht="22.5" thickTop="1" thickBot="1">
      <c r="B73" s="12" t="s">
        <v>14</v>
      </c>
      <c r="C73" s="13"/>
    </row>
    <row r="74" spans="2:10" ht="15.75" thickTop="1"/>
    <row r="75" spans="2:10" ht="15.75" thickBot="1"/>
    <row r="76" spans="2:10" ht="18" thickBot="1">
      <c r="B76" s="39" t="s">
        <v>3</v>
      </c>
      <c r="C76" s="42">
        <v>100</v>
      </c>
    </row>
    <row r="77" spans="2:10" ht="15.75" thickBot="1">
      <c r="B77" s="39" t="s">
        <v>2</v>
      </c>
      <c r="C77" s="43">
        <v>2.46</v>
      </c>
    </row>
    <row r="78" spans="2:10" ht="33" thickBot="1">
      <c r="B78" s="39" t="s">
        <v>22</v>
      </c>
      <c r="C78" s="43">
        <f>15*C77</f>
        <v>36.9</v>
      </c>
    </row>
    <row r="79" spans="2:10" ht="46.5" customHeight="1" thickBot="1">
      <c r="B79" s="39" t="s">
        <v>19</v>
      </c>
      <c r="C79" s="43">
        <f>15+2*C77</f>
        <v>19.920000000000002</v>
      </c>
    </row>
    <row r="80" spans="2:10" ht="30.75" thickBot="1">
      <c r="B80" s="39" t="s">
        <v>20</v>
      </c>
      <c r="C80" s="44">
        <f>C78/C79</f>
        <v>1.8524096385542166</v>
      </c>
    </row>
    <row r="81" spans="2:3" ht="15.75" thickBot="1">
      <c r="B81" s="39" t="s">
        <v>18</v>
      </c>
      <c r="C81" s="45">
        <v>5.0000000000000001E-3</v>
      </c>
    </row>
    <row r="82" spans="2:3" ht="15.75" thickBot="1">
      <c r="B82" s="41"/>
    </row>
    <row r="83" spans="2:3" ht="15.75" thickBot="1">
      <c r="B83" s="40" t="s">
        <v>21</v>
      </c>
      <c r="C83" s="46">
        <f>C78*(C80^(2/3))*(SQRT(C81))/C76</f>
        <v>3.9355254303600838E-2</v>
      </c>
    </row>
    <row r="84" spans="2:3" ht="31.5" customHeight="1" thickBot="1">
      <c r="B84" s="40"/>
      <c r="C84" s="47"/>
    </row>
    <row r="86" spans="2:3" ht="15.75" thickBot="1"/>
    <row r="87" spans="2:3" ht="22.5" thickTop="1" thickBot="1">
      <c r="B87" s="12" t="s">
        <v>23</v>
      </c>
      <c r="C87" s="13"/>
    </row>
    <row r="88" spans="2:3" ht="15.75" thickTop="1"/>
    <row r="89" spans="2:3" ht="15.75" thickBot="1"/>
    <row r="90" spans="2:3" ht="36.75" customHeight="1" thickBot="1">
      <c r="B90" s="39" t="s">
        <v>24</v>
      </c>
      <c r="C90" s="42">
        <f>0.039</f>
        <v>3.9E-2</v>
      </c>
    </row>
    <row r="91" spans="2:3" ht="15.75" thickBot="1">
      <c r="B91" s="39" t="s">
        <v>16</v>
      </c>
      <c r="C91" s="43">
        <f>15*6</f>
        <v>90</v>
      </c>
    </row>
    <row r="92" spans="2:3" ht="30.75" thickBot="1">
      <c r="B92" s="39" t="s">
        <v>25</v>
      </c>
      <c r="C92" s="43">
        <f>15+6*2</f>
        <v>27</v>
      </c>
    </row>
    <row r="93" spans="2:3" ht="15.75" thickBot="1">
      <c r="B93" s="39" t="s">
        <v>17</v>
      </c>
      <c r="C93" s="44">
        <f>C91/C92</f>
        <v>3.3333333333333335</v>
      </c>
    </row>
    <row r="94" spans="2:3" ht="15.75" thickBot="1">
      <c r="B94" s="39" t="s">
        <v>18</v>
      </c>
      <c r="C94" s="45">
        <v>5.0000000000000001E-3</v>
      </c>
    </row>
    <row r="95" spans="2:3" ht="15.75" thickBot="1">
      <c r="B95" s="48"/>
      <c r="C95" s="38"/>
    </row>
    <row r="96" spans="2:3" ht="15.75" thickBot="1">
      <c r="B96" s="39" t="s">
        <v>15</v>
      </c>
      <c r="C96" s="49">
        <f>C91*(C93^(2/3))*SQRT(C94)/C90</f>
        <v>364.12352196370585</v>
      </c>
    </row>
  </sheetData>
  <mergeCells count="9">
    <mergeCell ref="B73:C73"/>
    <mergeCell ref="B83:B84"/>
    <mergeCell ref="C83:C84"/>
    <mergeCell ref="B87:C87"/>
    <mergeCell ref="B2:C2"/>
    <mergeCell ref="B36:C36"/>
    <mergeCell ref="B54:C54"/>
    <mergeCell ref="G59:G62"/>
    <mergeCell ref="G64:G68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2015-11-28T17:30:27Z</dcterms:created>
  <dcterms:modified xsi:type="dcterms:W3CDTF">2015-11-29T03:38:44Z</dcterms:modified>
</cp:coreProperties>
</file>