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E219" i="1"/>
  <c r="C214"/>
  <c r="D214"/>
  <c r="D212"/>
  <c r="D213" l="1"/>
  <c r="E220"/>
  <c r="E221"/>
  <c r="C213"/>
  <c r="C212"/>
  <c r="D195"/>
  <c r="D194"/>
  <c r="D193"/>
  <c r="D192"/>
  <c r="D191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56"/>
  <c r="F185"/>
  <c r="G185" s="1"/>
  <c r="D185"/>
  <c r="F184"/>
  <c r="G184" s="1"/>
  <c r="D184"/>
  <c r="F183"/>
  <c r="G183" s="1"/>
  <c r="D183"/>
  <c r="F182"/>
  <c r="G182" s="1"/>
  <c r="D182"/>
  <c r="F181"/>
  <c r="G181" s="1"/>
  <c r="D181"/>
  <c r="F180"/>
  <c r="G180" s="1"/>
  <c r="D180"/>
  <c r="F179"/>
  <c r="G179" s="1"/>
  <c r="D179"/>
  <c r="F178"/>
  <c r="G178" s="1"/>
  <c r="D178"/>
  <c r="F177"/>
  <c r="G177" s="1"/>
  <c r="D177"/>
  <c r="F176"/>
  <c r="G176" s="1"/>
  <c r="D176"/>
  <c r="F175"/>
  <c r="G175" s="1"/>
  <c r="D175"/>
  <c r="F174"/>
  <c r="G174" s="1"/>
  <c r="D174"/>
  <c r="F173"/>
  <c r="G173" s="1"/>
  <c r="D173"/>
  <c r="H172"/>
  <c r="G172"/>
  <c r="F172"/>
  <c r="D172"/>
  <c r="G171"/>
  <c r="F171"/>
  <c r="D171"/>
  <c r="G170"/>
  <c r="F170"/>
  <c r="D170"/>
  <c r="G169"/>
  <c r="F169"/>
  <c r="D169"/>
  <c r="G168"/>
  <c r="F168"/>
  <c r="D168"/>
  <c r="G167"/>
  <c r="F167"/>
  <c r="D167"/>
  <c r="G166"/>
  <c r="F166"/>
  <c r="D166"/>
  <c r="G165"/>
  <c r="F165"/>
  <c r="D165"/>
  <c r="G164"/>
  <c r="F164"/>
  <c r="D164"/>
  <c r="G163"/>
  <c r="F163"/>
  <c r="D163"/>
  <c r="G162"/>
  <c r="F162"/>
  <c r="D162"/>
  <c r="G161"/>
  <c r="F161"/>
  <c r="D161"/>
  <c r="G160"/>
  <c r="F160"/>
  <c r="D160"/>
  <c r="G159"/>
  <c r="F159"/>
  <c r="D159"/>
  <c r="G158"/>
  <c r="F158"/>
  <c r="D158"/>
  <c r="G157"/>
  <c r="F157"/>
  <c r="D157"/>
  <c r="G156"/>
  <c r="F156"/>
  <c r="D156"/>
  <c r="D151" s="1"/>
  <c r="D150"/>
  <c r="H114"/>
  <c r="E115"/>
  <c r="E116"/>
  <c r="E117"/>
  <c r="E118"/>
  <c r="E119"/>
  <c r="E120"/>
  <c r="E121"/>
  <c r="E122"/>
  <c r="E123"/>
  <c r="E124"/>
  <c r="E125"/>
  <c r="E126"/>
  <c r="E127"/>
  <c r="E128"/>
  <c r="F128" s="1"/>
  <c r="E129"/>
  <c r="E130"/>
  <c r="F130" s="1"/>
  <c r="E131"/>
  <c r="E132"/>
  <c r="F132" s="1"/>
  <c r="E133"/>
  <c r="E134"/>
  <c r="F134" s="1"/>
  <c r="E135"/>
  <c r="E136"/>
  <c r="F136" s="1"/>
  <c r="E137"/>
  <c r="E138"/>
  <c r="F138" s="1"/>
  <c r="E139"/>
  <c r="E140"/>
  <c r="F140" s="1"/>
  <c r="E141"/>
  <c r="E142"/>
  <c r="F142" s="1"/>
  <c r="E143"/>
  <c r="E114"/>
  <c r="G114"/>
  <c r="F143"/>
  <c r="G143"/>
  <c r="H143" s="1"/>
  <c r="G142"/>
  <c r="H142" s="1"/>
  <c r="F141"/>
  <c r="G141"/>
  <c r="H141" s="1"/>
  <c r="G140"/>
  <c r="H140" s="1"/>
  <c r="F139"/>
  <c r="G139"/>
  <c r="H139" s="1"/>
  <c r="G138"/>
  <c r="H138" s="1"/>
  <c r="F137"/>
  <c r="G137"/>
  <c r="H137" s="1"/>
  <c r="G136"/>
  <c r="H136" s="1"/>
  <c r="F135"/>
  <c r="G135"/>
  <c r="H135" s="1"/>
  <c r="G134"/>
  <c r="H134" s="1"/>
  <c r="F133"/>
  <c r="G133"/>
  <c r="H133" s="1"/>
  <c r="G132"/>
  <c r="H132" s="1"/>
  <c r="F131"/>
  <c r="G131"/>
  <c r="H131" s="1"/>
  <c r="G130"/>
  <c r="H130" s="1"/>
  <c r="F129"/>
  <c r="G129"/>
  <c r="H129" s="1"/>
  <c r="G128"/>
  <c r="H128" s="1"/>
  <c r="F127"/>
  <c r="G127"/>
  <c r="H127" s="1"/>
  <c r="F126"/>
  <c r="G126"/>
  <c r="H126" s="1"/>
  <c r="F125"/>
  <c r="G125"/>
  <c r="H125" s="1"/>
  <c r="F124"/>
  <c r="G124"/>
  <c r="H124" s="1"/>
  <c r="F123"/>
  <c r="G123"/>
  <c r="H123" s="1"/>
  <c r="F122"/>
  <c r="G122"/>
  <c r="H122" s="1"/>
  <c r="F121"/>
  <c r="G121"/>
  <c r="H121" s="1"/>
  <c r="F120"/>
  <c r="G120"/>
  <c r="H120" s="1"/>
  <c r="F119"/>
  <c r="G119"/>
  <c r="H119" s="1"/>
  <c r="F118"/>
  <c r="G118"/>
  <c r="H118" s="1"/>
  <c r="F117"/>
  <c r="G117"/>
  <c r="H117" s="1"/>
  <c r="F116"/>
  <c r="G116"/>
  <c r="H116" s="1"/>
  <c r="F115"/>
  <c r="G115"/>
  <c r="H115" s="1"/>
  <c r="F114"/>
  <c r="C110"/>
  <c r="C109"/>
  <c r="C97"/>
  <c r="C96"/>
  <c r="C98"/>
  <c r="C99" s="1"/>
  <c r="E87"/>
  <c r="E88"/>
  <c r="E86"/>
  <c r="C88"/>
  <c r="D88" s="1"/>
  <c r="D87"/>
  <c r="C87"/>
  <c r="C86"/>
  <c r="D86" s="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51"/>
  <c r="E51"/>
  <c r="D52"/>
  <c r="D53"/>
  <c r="E53" s="1"/>
  <c r="D54"/>
  <c r="D55"/>
  <c r="E55" s="1"/>
  <c r="D56"/>
  <c r="D57"/>
  <c r="E57" s="1"/>
  <c r="D58"/>
  <c r="D59"/>
  <c r="E59" s="1"/>
  <c r="D60"/>
  <c r="D61"/>
  <c r="E61" s="1"/>
  <c r="D62"/>
  <c r="D63"/>
  <c r="E63" s="1"/>
  <c r="D64"/>
  <c r="D65"/>
  <c r="E65" s="1"/>
  <c r="D66"/>
  <c r="D67"/>
  <c r="E67" s="1"/>
  <c r="D68"/>
  <c r="D69"/>
  <c r="E69" s="1"/>
  <c r="D70"/>
  <c r="D71"/>
  <c r="E71" s="1"/>
  <c r="D72"/>
  <c r="D73"/>
  <c r="E73" s="1"/>
  <c r="D74"/>
  <c r="D75"/>
  <c r="E75" s="1"/>
  <c r="D76"/>
  <c r="D77"/>
  <c r="E77" s="1"/>
  <c r="D78"/>
  <c r="D79"/>
  <c r="E79" s="1"/>
  <c r="D80"/>
  <c r="D51"/>
  <c r="E80"/>
  <c r="E78"/>
  <c r="E76"/>
  <c r="E74"/>
  <c r="E72"/>
  <c r="E70"/>
  <c r="E68"/>
  <c r="E66"/>
  <c r="E64"/>
  <c r="E62"/>
  <c r="E60"/>
  <c r="E58"/>
  <c r="E56"/>
  <c r="E54"/>
  <c r="E52"/>
  <c r="D45"/>
  <c r="C45"/>
  <c r="D44"/>
  <c r="C44"/>
  <c r="D43"/>
  <c r="C43"/>
  <c r="D41"/>
  <c r="D42" s="1"/>
  <c r="C41"/>
  <c r="C42" s="1"/>
  <c r="D40"/>
  <c r="C40"/>
</calcChain>
</file>

<file path=xl/sharedStrings.xml><?xml version="1.0" encoding="utf-8"?>
<sst xmlns="http://schemas.openxmlformats.org/spreadsheetml/2006/main" count="83" uniqueCount="66">
  <si>
    <t>Έτος</t>
  </si>
  <si>
    <t>Μέγιστες ημερήσιες παροχές  (m³/s)</t>
  </si>
  <si>
    <t>Μέσες ετήσιες παροχές (m³/s)</t>
  </si>
  <si>
    <t>Μέση τιμή</t>
  </si>
  <si>
    <t>Τυπική απόκλιση</t>
  </si>
  <si>
    <t>Συντελεστής διασποράς</t>
  </si>
  <si>
    <t>Συντελεστής ασυμμετρίας</t>
  </si>
  <si>
    <t>Ελάχιστο</t>
  </si>
  <si>
    <t>Μέγιστο</t>
  </si>
  <si>
    <t>Μέσες ετήσιες παροχές</t>
  </si>
  <si>
    <t>Μέγιστες ημερήσιες παροχές</t>
  </si>
  <si>
    <t>T</t>
  </si>
  <si>
    <t>Q1 (m³/s)</t>
  </si>
  <si>
    <t>F1εμπειρ.</t>
  </si>
  <si>
    <t>Fεμπειρ.</t>
  </si>
  <si>
    <t>κατανομή</t>
  </si>
  <si>
    <t>Gauss</t>
  </si>
  <si>
    <t>Τ (έτη)</t>
  </si>
  <si>
    <t>F1</t>
  </si>
  <si>
    <t>F</t>
  </si>
  <si>
    <t>Μέση ετήσια απορροή</t>
  </si>
  <si>
    <t>N+1=</t>
  </si>
  <si>
    <t>75% μ.ετήσιας παροχής</t>
  </si>
  <si>
    <t>πιθανότητα μη-υπέρβασης</t>
  </si>
  <si>
    <t>πιθανότητα μη-αστοχίας</t>
  </si>
  <si>
    <t>περίοδος επαναφοράς</t>
  </si>
  <si>
    <t xml:space="preserve"> Q2 (m³/s)</t>
  </si>
  <si>
    <t>Φθίνουσα</t>
  </si>
  <si>
    <t>T (Weibull)</t>
  </si>
  <si>
    <t>ln(ln(T)-ln(T-1))</t>
  </si>
  <si>
    <t>X</t>
  </si>
  <si>
    <t>Q2  (m³/s)</t>
  </si>
  <si>
    <t>Z</t>
  </si>
  <si>
    <t>log(Q2)=Y</t>
  </si>
  <si>
    <t>F1εμπειρ</t>
  </si>
  <si>
    <t>Fεμπειρ</t>
  </si>
  <si>
    <t>pi</t>
  </si>
  <si>
    <t>Ei</t>
  </si>
  <si>
    <t>Ni</t>
  </si>
  <si>
    <t>(Ni-Ei)²/Ei</t>
  </si>
  <si>
    <t>D</t>
  </si>
  <si>
    <t>Αριθμός κλάσης</t>
  </si>
  <si>
    <t>επίπεδα σημαντικότητας</t>
  </si>
  <si>
    <t>D&lt;Χ²</t>
  </si>
  <si>
    <t>Άρα το δείγμα ακολουθεί την κατανομη Gumbel για τα συνήθη επίπεδα σημαντικότητας</t>
  </si>
  <si>
    <t>Τ</t>
  </si>
  <si>
    <t>Q</t>
  </si>
  <si>
    <t>Μεση τιμη δειγματος  (m³/s)</t>
  </si>
  <si>
    <t>τυπικη αποκλιση  (m³/s)</t>
  </si>
  <si>
    <t>μεση τιμη λογ.δειγμ.  (m³/s)</t>
  </si>
  <si>
    <t>τυπικη αποκλ. λογ.δειγμ.  (m³/s)</t>
  </si>
  <si>
    <t>Gumbel</t>
  </si>
  <si>
    <t xml:space="preserve">Log-Normal </t>
  </si>
  <si>
    <t>1ο &amp; 2ο Ερώτημα</t>
  </si>
  <si>
    <t>3ο Ερώτημα</t>
  </si>
  <si>
    <t>4ο Ερώτημα</t>
  </si>
  <si>
    <t>5ο Ερώτημα</t>
  </si>
  <si>
    <t>N</t>
  </si>
  <si>
    <t>a</t>
  </si>
  <si>
    <t>c</t>
  </si>
  <si>
    <t>6ο &amp; 7ο Ερώτημα</t>
  </si>
  <si>
    <t>8ο Ερώτημα</t>
  </si>
  <si>
    <t>α (%)</t>
  </si>
  <si>
    <t>ν</t>
  </si>
  <si>
    <r>
      <t>Χ</t>
    </r>
    <r>
      <rPr>
        <b/>
        <sz val="11"/>
        <color theme="1"/>
        <rFont val="Times New Roman"/>
        <family val="1"/>
        <charset val="161"/>
      </rPr>
      <t>²</t>
    </r>
  </si>
  <si>
    <t>9ο Ερώτημα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</si>
</sst>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7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Times New Roman"/>
      <family val="1"/>
      <charset val="161"/>
    </font>
    <font>
      <i/>
      <u/>
      <sz val="11"/>
      <color theme="1"/>
      <name val="Calibri"/>
      <family val="2"/>
      <charset val="161"/>
      <scheme val="minor"/>
    </font>
    <font>
      <sz val="11"/>
      <color theme="1"/>
      <name val="Cambria"/>
      <family val="1"/>
      <charset val="161"/>
      <scheme val="major"/>
    </font>
    <font>
      <b/>
      <i/>
      <u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FFCC"/>
        <bgColor indexed="64"/>
      </patternFill>
    </fill>
    <fill>
      <patternFill patternType="lightUp"/>
    </fill>
    <fill>
      <patternFill patternType="solid">
        <fgColor rgb="FF6699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66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99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0" borderId="0" xfId="0" applyFont="1"/>
    <xf numFmtId="164" fontId="0" fillId="0" borderId="0" xfId="0" applyNumberFormat="1" applyFont="1"/>
    <xf numFmtId="0" fontId="0" fillId="0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0" borderId="0" xfId="0" applyFont="1" applyFill="1" applyAlignment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right"/>
    </xf>
    <xf numFmtId="0" fontId="0" fillId="8" borderId="3" xfId="0" applyFont="1" applyFill="1" applyBorder="1" applyAlignment="1">
      <alignment horizontal="center"/>
    </xf>
    <xf numFmtId="0" fontId="0" fillId="8" borderId="3" xfId="0" applyFont="1" applyFill="1" applyBorder="1"/>
    <xf numFmtId="0" fontId="0" fillId="8" borderId="3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 wrapText="1"/>
    </xf>
    <xf numFmtId="2" fontId="0" fillId="4" borderId="3" xfId="0" applyNumberFormat="1" applyFont="1" applyFill="1" applyBorder="1" applyAlignment="1">
      <alignment horizontal="center"/>
    </xf>
    <xf numFmtId="0" fontId="1" fillId="9" borderId="4" xfId="0" applyFont="1" applyFill="1" applyBorder="1"/>
    <xf numFmtId="0" fontId="1" fillId="10" borderId="4" xfId="0" applyFont="1" applyFill="1" applyBorder="1" applyAlignment="1"/>
    <xf numFmtId="2" fontId="0" fillId="8" borderId="3" xfId="0" applyNumberFormat="1" applyFont="1" applyFill="1" applyBorder="1"/>
    <xf numFmtId="164" fontId="0" fillId="8" borderId="3" xfId="0" applyNumberFormat="1" applyFont="1" applyFill="1" applyBorder="1"/>
    <xf numFmtId="0" fontId="1" fillId="11" borderId="8" xfId="0" applyFont="1" applyFill="1" applyBorder="1" applyAlignment="1"/>
    <xf numFmtId="0" fontId="1" fillId="12" borderId="3" xfId="0" applyFont="1" applyFill="1" applyBorder="1"/>
    <xf numFmtId="165" fontId="0" fillId="8" borderId="3" xfId="0" applyNumberFormat="1" applyFont="1" applyFill="1" applyBorder="1"/>
    <xf numFmtId="0" fontId="1" fillId="12" borderId="3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7" xfId="0" applyFont="1" applyFill="1" applyBorder="1" applyAlignment="1">
      <alignment horizontal="center" vertical="center"/>
    </xf>
    <xf numFmtId="0" fontId="0" fillId="8" borderId="2" xfId="0" applyFont="1" applyFill="1" applyBorder="1" applyAlignment="1">
      <alignment horizontal="center"/>
    </xf>
    <xf numFmtId="166" fontId="0" fillId="8" borderId="2" xfId="0" applyNumberFormat="1" applyFont="1" applyFill="1" applyBorder="1" applyAlignment="1">
      <alignment horizontal="center"/>
    </xf>
    <xf numFmtId="164" fontId="0" fillId="8" borderId="2" xfId="0" applyNumberFormat="1" applyFont="1" applyFill="1" applyBorder="1" applyAlignment="1">
      <alignment horizontal="center"/>
    </xf>
    <xf numFmtId="2" fontId="0" fillId="8" borderId="2" xfId="0" applyNumberFormat="1" applyFont="1" applyFill="1" applyBorder="1" applyAlignment="1">
      <alignment horizontal="center"/>
    </xf>
    <xf numFmtId="164" fontId="0" fillId="8" borderId="3" xfId="0" applyNumberFormat="1" applyFont="1" applyFill="1" applyBorder="1" applyAlignment="1">
      <alignment horizontal="center"/>
    </xf>
    <xf numFmtId="0" fontId="1" fillId="13" borderId="8" xfId="0" applyFont="1" applyFill="1" applyBorder="1" applyAlignment="1">
      <alignment horizontal="left"/>
    </xf>
    <xf numFmtId="0" fontId="1" fillId="14" borderId="3" xfId="0" applyFont="1" applyFill="1" applyBorder="1" applyAlignment="1">
      <alignment horizontal="left"/>
    </xf>
    <xf numFmtId="0" fontId="0" fillId="4" borderId="3" xfId="0" applyFont="1" applyFill="1" applyBorder="1" applyAlignment="1">
      <alignment horizontal="right"/>
    </xf>
    <xf numFmtId="165" fontId="0" fillId="4" borderId="3" xfId="0" applyNumberFormat="1" applyFont="1" applyFill="1" applyBorder="1" applyAlignment="1">
      <alignment horizontal="right"/>
    </xf>
    <xf numFmtId="0" fontId="1" fillId="14" borderId="1" xfId="0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 vertical="center"/>
    </xf>
    <xf numFmtId="165" fontId="0" fillId="4" borderId="3" xfId="0" applyNumberFormat="1" applyFont="1" applyFill="1" applyBorder="1" applyAlignment="1">
      <alignment horizontal="center"/>
    </xf>
    <xf numFmtId="0" fontId="0" fillId="4" borderId="3" xfId="0" applyFont="1" applyFill="1" applyBorder="1"/>
    <xf numFmtId="0" fontId="1" fillId="6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1" fillId="15" borderId="3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1" fillId="16" borderId="3" xfId="0" applyFont="1" applyFill="1" applyBorder="1" applyAlignment="1">
      <alignment horizontal="center"/>
    </xf>
    <xf numFmtId="0" fontId="1" fillId="17" borderId="3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FFCC"/>
      <color rgb="FF990000"/>
      <color rgb="FF993300"/>
      <color rgb="FF006600"/>
      <color rgb="FFFFFF99"/>
      <color rgb="FF808000"/>
      <color rgb="FF669900"/>
      <color rgb="FFCC6600"/>
      <color rgb="FF339933"/>
      <color rgb="FFFF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24"/>
  <sheetViews>
    <sheetView tabSelected="1" topLeftCell="A200" workbookViewId="0">
      <selection activeCell="B208" sqref="B208"/>
    </sheetView>
  </sheetViews>
  <sheetFormatPr defaultRowHeight="15"/>
  <cols>
    <col min="2" max="2" width="26.42578125" customWidth="1"/>
    <col min="3" max="3" width="33.28515625" customWidth="1"/>
    <col min="4" max="4" width="40.42578125" customWidth="1"/>
    <col min="5" max="5" width="14.140625" customWidth="1"/>
    <col min="6" max="6" width="11.140625" customWidth="1"/>
    <col min="7" max="7" width="14.42578125" customWidth="1"/>
  </cols>
  <sheetData>
    <row r="1" spans="2:4" ht="15.75" thickBot="1"/>
    <row r="2" spans="2:4" ht="20.25" thickTop="1" thickBot="1">
      <c r="B2" s="13" t="s">
        <v>53</v>
      </c>
    </row>
    <row r="3" spans="2:4" ht="15.75" thickTop="1"/>
    <row r="5" spans="2:4">
      <c r="B5" s="10" t="s">
        <v>0</v>
      </c>
      <c r="C5" s="10" t="s">
        <v>2</v>
      </c>
      <c r="D5" s="10" t="s">
        <v>1</v>
      </c>
    </row>
    <row r="6" spans="2:4">
      <c r="B6" s="11"/>
      <c r="C6" s="11"/>
      <c r="D6" s="11"/>
    </row>
    <row r="7" spans="2:4">
      <c r="B7" s="12">
        <v>1</v>
      </c>
      <c r="C7" s="12">
        <v>29.3</v>
      </c>
      <c r="D7" s="12">
        <v>762</v>
      </c>
    </row>
    <row r="8" spans="2:4">
      <c r="B8" s="12">
        <v>2</v>
      </c>
      <c r="C8" s="12">
        <v>26.7</v>
      </c>
      <c r="D8" s="12">
        <v>330</v>
      </c>
    </row>
    <row r="9" spans="2:4">
      <c r="B9" s="12">
        <v>3</v>
      </c>
      <c r="C9" s="12">
        <v>28.1</v>
      </c>
      <c r="D9" s="12">
        <v>219</v>
      </c>
    </row>
    <row r="10" spans="2:4">
      <c r="B10" s="12">
        <v>4</v>
      </c>
      <c r="C10" s="12">
        <v>26.8</v>
      </c>
      <c r="D10" s="12">
        <v>361</v>
      </c>
    </row>
    <row r="11" spans="2:4">
      <c r="B11" s="12">
        <v>5</v>
      </c>
      <c r="C11" s="12">
        <v>18.899999999999999</v>
      </c>
      <c r="D11" s="12">
        <v>154</v>
      </c>
    </row>
    <row r="12" spans="2:4">
      <c r="B12" s="12">
        <v>6</v>
      </c>
      <c r="C12" s="12">
        <v>19.5</v>
      </c>
      <c r="D12" s="12">
        <v>411</v>
      </c>
    </row>
    <row r="13" spans="2:4">
      <c r="B13" s="12">
        <v>7</v>
      </c>
      <c r="C13" s="12">
        <v>26.8</v>
      </c>
      <c r="D13" s="12">
        <v>616</v>
      </c>
    </row>
    <row r="14" spans="2:4">
      <c r="B14" s="12">
        <v>8</v>
      </c>
      <c r="C14" s="12">
        <v>24.2</v>
      </c>
      <c r="D14" s="12">
        <v>356</v>
      </c>
    </row>
    <row r="15" spans="2:4">
      <c r="B15" s="12">
        <v>9</v>
      </c>
      <c r="C15" s="12">
        <v>31.5</v>
      </c>
      <c r="D15" s="12">
        <v>512</v>
      </c>
    </row>
    <row r="16" spans="2:4">
      <c r="B16" s="12">
        <v>10</v>
      </c>
      <c r="C16" s="12">
        <v>33.700000000000003</v>
      </c>
      <c r="D16" s="12">
        <v>375</v>
      </c>
    </row>
    <row r="17" spans="2:4">
      <c r="B17" s="12">
        <v>11</v>
      </c>
      <c r="C17" s="12">
        <v>35.200000000000003</v>
      </c>
      <c r="D17" s="12">
        <v>375</v>
      </c>
    </row>
    <row r="18" spans="2:4">
      <c r="B18" s="12">
        <v>12</v>
      </c>
      <c r="C18" s="12">
        <v>36.4</v>
      </c>
      <c r="D18" s="12">
        <v>531</v>
      </c>
    </row>
    <row r="19" spans="2:4">
      <c r="B19" s="12">
        <v>13</v>
      </c>
      <c r="C19" s="12">
        <v>22.7</v>
      </c>
      <c r="D19" s="12">
        <v>426</v>
      </c>
    </row>
    <row r="20" spans="2:4">
      <c r="B20" s="12">
        <v>14</v>
      </c>
      <c r="C20" s="12">
        <v>32.5</v>
      </c>
      <c r="D20" s="12">
        <v>441</v>
      </c>
    </row>
    <row r="21" spans="2:4">
      <c r="B21" s="12">
        <v>15</v>
      </c>
      <c r="C21" s="12">
        <v>21.7</v>
      </c>
      <c r="D21" s="12">
        <v>323</v>
      </c>
    </row>
    <row r="22" spans="2:4">
      <c r="B22" s="12">
        <v>16</v>
      </c>
      <c r="C22" s="12">
        <v>32.299999999999997</v>
      </c>
      <c r="D22" s="12">
        <v>392</v>
      </c>
    </row>
    <row r="23" spans="2:4">
      <c r="B23" s="12">
        <v>17</v>
      </c>
      <c r="C23" s="12">
        <v>17.8</v>
      </c>
      <c r="D23" s="12">
        <v>191</v>
      </c>
    </row>
    <row r="24" spans="2:4">
      <c r="B24" s="12">
        <v>18</v>
      </c>
      <c r="C24" s="12">
        <v>16.5</v>
      </c>
      <c r="D24" s="12">
        <v>185</v>
      </c>
    </row>
    <row r="25" spans="2:4">
      <c r="B25" s="12">
        <v>19</v>
      </c>
      <c r="C25" s="12">
        <v>17.899999999999999</v>
      </c>
      <c r="D25" s="12">
        <v>453</v>
      </c>
    </row>
    <row r="26" spans="2:4">
      <c r="B26" s="12">
        <v>20</v>
      </c>
      <c r="C26" s="12">
        <v>11.2</v>
      </c>
      <c r="D26" s="12">
        <v>87</v>
      </c>
    </row>
    <row r="27" spans="2:4">
      <c r="B27" s="12">
        <v>21</v>
      </c>
      <c r="C27" s="12">
        <v>26.2</v>
      </c>
      <c r="D27" s="12">
        <v>712</v>
      </c>
    </row>
    <row r="28" spans="2:4">
      <c r="B28" s="12">
        <v>22</v>
      </c>
      <c r="C28" s="12">
        <v>24.6</v>
      </c>
      <c r="D28" s="12">
        <v>659</v>
      </c>
    </row>
    <row r="29" spans="2:4">
      <c r="B29" s="12">
        <v>23</v>
      </c>
      <c r="C29" s="12">
        <v>20.5</v>
      </c>
      <c r="D29" s="12">
        <v>276</v>
      </c>
    </row>
    <row r="30" spans="2:4">
      <c r="B30" s="12">
        <v>24</v>
      </c>
      <c r="C30" s="12">
        <v>25.7</v>
      </c>
      <c r="D30" s="12">
        <v>194</v>
      </c>
    </row>
    <row r="31" spans="2:4">
      <c r="B31" s="12">
        <v>25</v>
      </c>
      <c r="C31" s="12">
        <v>21.9</v>
      </c>
      <c r="D31" s="12">
        <v>159</v>
      </c>
    </row>
    <row r="32" spans="2:4">
      <c r="B32" s="12">
        <v>26</v>
      </c>
      <c r="C32" s="12">
        <v>16.2</v>
      </c>
      <c r="D32" s="12">
        <v>134</v>
      </c>
    </row>
    <row r="33" spans="2:4">
      <c r="B33" s="12">
        <v>27</v>
      </c>
      <c r="C33" s="12">
        <v>19.8</v>
      </c>
      <c r="D33" s="12">
        <v>156</v>
      </c>
    </row>
    <row r="34" spans="2:4">
      <c r="B34" s="12">
        <v>28</v>
      </c>
      <c r="C34" s="12">
        <v>24.4</v>
      </c>
      <c r="D34" s="12">
        <v>362</v>
      </c>
    </row>
    <row r="35" spans="2:4">
      <c r="B35" s="12">
        <v>29</v>
      </c>
      <c r="C35" s="12">
        <v>21.5</v>
      </c>
      <c r="D35" s="12">
        <v>432</v>
      </c>
    </row>
    <row r="36" spans="2:4">
      <c r="B36" s="12">
        <v>30</v>
      </c>
      <c r="C36" s="12">
        <v>32.1</v>
      </c>
      <c r="D36" s="12">
        <v>890</v>
      </c>
    </row>
    <row r="39" spans="2:4">
      <c r="B39" s="14"/>
      <c r="C39" s="15" t="s">
        <v>9</v>
      </c>
      <c r="D39" s="15" t="s">
        <v>10</v>
      </c>
    </row>
    <row r="40" spans="2:4">
      <c r="B40" s="16" t="s">
        <v>3</v>
      </c>
      <c r="C40" s="12">
        <f>AVERAGE(C6:C35)</f>
        <v>24.5</v>
      </c>
      <c r="D40" s="12">
        <f>AVERAGE(D6:D35)</f>
        <v>364.9655172413793</v>
      </c>
    </row>
    <row r="41" spans="2:4">
      <c r="B41" s="16" t="s">
        <v>4</v>
      </c>
      <c r="C41" s="12">
        <f>STDEV(C6:C35)</f>
        <v>6.2391620316467842</v>
      </c>
      <c r="D41" s="12">
        <f>STDEV(D6:D35)</f>
        <v>177.97742287769873</v>
      </c>
    </row>
    <row r="42" spans="2:4">
      <c r="B42" s="16" t="s">
        <v>5</v>
      </c>
      <c r="C42" s="12">
        <f>C41/C40</f>
        <v>0.25465967476109325</v>
      </c>
      <c r="D42" s="12">
        <f>D41/D40</f>
        <v>0.48765544817207701</v>
      </c>
    </row>
    <row r="43" spans="2:4">
      <c r="B43" s="16" t="s">
        <v>6</v>
      </c>
      <c r="C43" s="12">
        <f>SKEW(C6:C35)</f>
        <v>0.10294717425290487</v>
      </c>
      <c r="D43" s="12">
        <f>SKEW(D6:D35)</f>
        <v>0.50403553234175502</v>
      </c>
    </row>
    <row r="44" spans="2:4">
      <c r="B44" s="16" t="s">
        <v>7</v>
      </c>
      <c r="C44" s="12">
        <f>MIN(C6:C35)</f>
        <v>11.2</v>
      </c>
      <c r="D44" s="12">
        <f>MIN(D6:D35)</f>
        <v>87</v>
      </c>
    </row>
    <row r="45" spans="2:4">
      <c r="B45" s="16" t="s">
        <v>8</v>
      </c>
      <c r="C45" s="12">
        <f>MAX(C6:C35)</f>
        <v>36.4</v>
      </c>
      <c r="D45" s="12">
        <f>MAX(D6:D35)</f>
        <v>762</v>
      </c>
    </row>
    <row r="46" spans="2:4" ht="15.75" thickBot="1"/>
    <row r="47" spans="2:4" ht="20.25" thickTop="1" thickBot="1">
      <c r="B47" s="13" t="s">
        <v>54</v>
      </c>
    </row>
    <row r="48" spans="2:4" ht="15.75" thickTop="1"/>
    <row r="49" spans="2:11">
      <c r="B49" s="17" t="s">
        <v>11</v>
      </c>
      <c r="C49" s="17" t="s">
        <v>12</v>
      </c>
      <c r="D49" s="17" t="s">
        <v>13</v>
      </c>
      <c r="E49" s="17" t="s">
        <v>14</v>
      </c>
      <c r="F49" s="17" t="s">
        <v>12</v>
      </c>
      <c r="G49" s="18" t="s">
        <v>15</v>
      </c>
      <c r="H49" s="2"/>
      <c r="I49" s="1"/>
      <c r="J49" s="20" t="s">
        <v>21</v>
      </c>
      <c r="K49" s="23">
        <v>31</v>
      </c>
    </row>
    <row r="50" spans="2:11">
      <c r="B50" s="17"/>
      <c r="C50" s="17"/>
      <c r="D50" s="17"/>
      <c r="E50" s="17"/>
      <c r="F50" s="17"/>
      <c r="G50" s="19" t="s">
        <v>16</v>
      </c>
      <c r="H50" s="2"/>
      <c r="I50" s="1"/>
      <c r="J50" s="1"/>
      <c r="K50" s="1"/>
    </row>
    <row r="51" spans="2:11">
      <c r="B51" s="21">
        <v>1</v>
      </c>
      <c r="C51" s="21">
        <v>36.4</v>
      </c>
      <c r="D51" s="22">
        <f>B51/$K$49</f>
        <v>3.2258064516129031E-2</v>
      </c>
      <c r="E51" s="22">
        <f>1-D51</f>
        <v>0.967741935483871</v>
      </c>
      <c r="F51" s="21">
        <v>36.4</v>
      </c>
      <c r="G51" s="22">
        <f>NORMDIST(C51,$C$40,$C$41,TRUE)</f>
        <v>0.97175960465054934</v>
      </c>
      <c r="H51" s="3"/>
      <c r="I51" s="1"/>
      <c r="J51" s="1"/>
      <c r="K51" s="1"/>
    </row>
    <row r="52" spans="2:11">
      <c r="B52" s="21">
        <v>2</v>
      </c>
      <c r="C52" s="21">
        <v>35.200000000000003</v>
      </c>
      <c r="D52" s="22">
        <f t="shared" ref="D52:D80" si="0">B52/$K$49</f>
        <v>6.4516129032258063E-2</v>
      </c>
      <c r="E52" s="22">
        <f>1-D52</f>
        <v>0.93548387096774199</v>
      </c>
      <c r="F52" s="21">
        <v>35.200000000000003</v>
      </c>
      <c r="G52" s="22">
        <f t="shared" ref="G52:G80" si="1">NORMDIST(C52,$C$40,$C$41,TRUE)</f>
        <v>0.95682499325401738</v>
      </c>
      <c r="H52" s="3"/>
      <c r="I52" s="1"/>
      <c r="J52" s="1"/>
      <c r="K52" s="1"/>
    </row>
    <row r="53" spans="2:11">
      <c r="B53" s="21">
        <v>3</v>
      </c>
      <c r="C53" s="21">
        <v>33.700000000000003</v>
      </c>
      <c r="D53" s="22">
        <f t="shared" si="0"/>
        <v>9.6774193548387094E-2</v>
      </c>
      <c r="E53" s="22">
        <f t="shared" ref="E53:E80" si="2">1-D53</f>
        <v>0.90322580645161288</v>
      </c>
      <c r="F53" s="21">
        <v>33.700000000000003</v>
      </c>
      <c r="G53" s="22">
        <f t="shared" si="1"/>
        <v>0.92983415765267319</v>
      </c>
      <c r="H53" s="3"/>
      <c r="I53" s="1"/>
      <c r="J53" s="1"/>
      <c r="K53" s="1"/>
    </row>
    <row r="54" spans="2:11">
      <c r="B54" s="21">
        <v>4</v>
      </c>
      <c r="C54" s="21">
        <v>32.5</v>
      </c>
      <c r="D54" s="22">
        <f t="shared" si="0"/>
        <v>0.12903225806451613</v>
      </c>
      <c r="E54" s="22">
        <f t="shared" si="2"/>
        <v>0.87096774193548387</v>
      </c>
      <c r="F54" s="21">
        <v>32.5</v>
      </c>
      <c r="G54" s="22">
        <f t="shared" si="1"/>
        <v>0.90011786762630752</v>
      </c>
      <c r="H54" s="3"/>
      <c r="I54" s="1"/>
      <c r="J54" s="1"/>
      <c r="K54" s="1"/>
    </row>
    <row r="55" spans="2:11">
      <c r="B55" s="21">
        <v>5</v>
      </c>
      <c r="C55" s="21">
        <v>32.299999999999997</v>
      </c>
      <c r="D55" s="22">
        <f t="shared" si="0"/>
        <v>0.16129032258064516</v>
      </c>
      <c r="E55" s="22">
        <f t="shared" si="2"/>
        <v>0.83870967741935487</v>
      </c>
      <c r="F55" s="21">
        <v>32.299999999999997</v>
      </c>
      <c r="G55" s="22">
        <f t="shared" si="1"/>
        <v>0.89438088712005459</v>
      </c>
      <c r="H55" s="3"/>
      <c r="I55" s="1"/>
      <c r="J55" s="1"/>
      <c r="K55" s="1"/>
    </row>
    <row r="56" spans="2:11">
      <c r="B56" s="21">
        <v>6</v>
      </c>
      <c r="C56" s="21">
        <v>32.1</v>
      </c>
      <c r="D56" s="22">
        <f t="shared" si="0"/>
        <v>0.19354838709677419</v>
      </c>
      <c r="E56" s="22">
        <f t="shared" si="2"/>
        <v>0.80645161290322576</v>
      </c>
      <c r="F56" s="21">
        <v>32.1</v>
      </c>
      <c r="G56" s="22">
        <f t="shared" si="1"/>
        <v>0.88840934944384498</v>
      </c>
      <c r="H56" s="3"/>
      <c r="I56" s="1"/>
      <c r="J56" s="1"/>
      <c r="K56" s="1"/>
    </row>
    <row r="57" spans="2:11">
      <c r="B57" s="21">
        <v>7</v>
      </c>
      <c r="C57" s="21">
        <v>31.5</v>
      </c>
      <c r="D57" s="22">
        <f t="shared" si="0"/>
        <v>0.22580645161290322</v>
      </c>
      <c r="E57" s="22">
        <f t="shared" si="2"/>
        <v>0.77419354838709675</v>
      </c>
      <c r="F57" s="21">
        <v>31.5</v>
      </c>
      <c r="G57" s="22">
        <f t="shared" si="1"/>
        <v>0.8690572014330834</v>
      </c>
      <c r="H57" s="3"/>
      <c r="I57" s="1"/>
      <c r="J57" s="1"/>
      <c r="K57" s="1"/>
    </row>
    <row r="58" spans="2:11">
      <c r="B58" s="21">
        <v>8</v>
      </c>
      <c r="C58" s="21">
        <v>29.3</v>
      </c>
      <c r="D58" s="22">
        <f t="shared" si="0"/>
        <v>0.25806451612903225</v>
      </c>
      <c r="E58" s="22">
        <f t="shared" si="2"/>
        <v>0.74193548387096775</v>
      </c>
      <c r="F58" s="21">
        <v>29.3</v>
      </c>
      <c r="G58" s="22">
        <f t="shared" si="1"/>
        <v>0.77915249552272692</v>
      </c>
      <c r="H58" s="3"/>
      <c r="I58" s="1"/>
      <c r="J58" s="1"/>
      <c r="K58" s="1"/>
    </row>
    <row r="59" spans="2:11">
      <c r="B59" s="21">
        <v>9</v>
      </c>
      <c r="C59" s="21">
        <v>28.1</v>
      </c>
      <c r="D59" s="22">
        <f t="shared" si="0"/>
        <v>0.29032258064516131</v>
      </c>
      <c r="E59" s="22">
        <f t="shared" si="2"/>
        <v>0.70967741935483875</v>
      </c>
      <c r="F59" s="21">
        <v>28.1</v>
      </c>
      <c r="G59" s="22">
        <f t="shared" si="1"/>
        <v>0.7180304621352529</v>
      </c>
      <c r="H59" s="3"/>
      <c r="I59" s="1"/>
      <c r="J59" s="1"/>
      <c r="K59" s="1"/>
    </row>
    <row r="60" spans="2:11">
      <c r="B60" s="21">
        <v>10</v>
      </c>
      <c r="C60" s="21">
        <v>26.8</v>
      </c>
      <c r="D60" s="22">
        <f t="shared" si="0"/>
        <v>0.32258064516129031</v>
      </c>
      <c r="E60" s="22">
        <f t="shared" si="2"/>
        <v>0.67741935483870974</v>
      </c>
      <c r="F60" s="21">
        <v>26.8</v>
      </c>
      <c r="G60" s="22">
        <f t="shared" si="1"/>
        <v>0.64380168147696049</v>
      </c>
      <c r="H60" s="3"/>
      <c r="I60" s="1"/>
      <c r="J60" s="1"/>
      <c r="K60" s="1"/>
    </row>
    <row r="61" spans="2:11">
      <c r="B61" s="21">
        <v>11</v>
      </c>
      <c r="C61" s="21">
        <v>26.8</v>
      </c>
      <c r="D61" s="22">
        <f t="shared" si="0"/>
        <v>0.35483870967741937</v>
      </c>
      <c r="E61" s="22">
        <f t="shared" si="2"/>
        <v>0.64516129032258063</v>
      </c>
      <c r="F61" s="21">
        <v>26.8</v>
      </c>
      <c r="G61" s="22">
        <f t="shared" si="1"/>
        <v>0.64380168147696049</v>
      </c>
      <c r="H61" s="3"/>
      <c r="I61" s="1"/>
      <c r="J61" s="1"/>
      <c r="K61" s="1"/>
    </row>
    <row r="62" spans="2:11">
      <c r="B62" s="21">
        <v>12</v>
      </c>
      <c r="C62" s="21">
        <v>26.7</v>
      </c>
      <c r="D62" s="22">
        <f t="shared" si="0"/>
        <v>0.38709677419354838</v>
      </c>
      <c r="E62" s="22">
        <f t="shared" si="2"/>
        <v>0.61290322580645162</v>
      </c>
      <c r="F62" s="21">
        <v>26.7</v>
      </c>
      <c r="G62" s="22">
        <f t="shared" si="1"/>
        <v>0.63781012553192706</v>
      </c>
      <c r="H62" s="3"/>
      <c r="I62" s="1"/>
      <c r="J62" s="1"/>
      <c r="K62" s="1"/>
    </row>
    <row r="63" spans="2:11">
      <c r="B63" s="21">
        <v>13</v>
      </c>
      <c r="C63" s="21">
        <v>26.2</v>
      </c>
      <c r="D63" s="22">
        <f t="shared" si="0"/>
        <v>0.41935483870967744</v>
      </c>
      <c r="E63" s="22">
        <f t="shared" si="2"/>
        <v>0.58064516129032251</v>
      </c>
      <c r="F63" s="21">
        <v>26.2</v>
      </c>
      <c r="G63" s="22">
        <f t="shared" si="1"/>
        <v>0.60737062854846369</v>
      </c>
      <c r="H63" s="3"/>
      <c r="I63" s="1"/>
      <c r="J63" s="1"/>
      <c r="K63" s="1"/>
    </row>
    <row r="64" spans="2:11">
      <c r="B64" s="21">
        <v>14</v>
      </c>
      <c r="C64" s="21">
        <v>25.7</v>
      </c>
      <c r="D64" s="22">
        <f t="shared" si="0"/>
        <v>0.45161290322580644</v>
      </c>
      <c r="E64" s="22">
        <f t="shared" si="2"/>
        <v>0.54838709677419351</v>
      </c>
      <c r="F64" s="21">
        <v>25.7</v>
      </c>
      <c r="G64" s="22">
        <f t="shared" si="1"/>
        <v>0.57625951861088287</v>
      </c>
      <c r="H64" s="3"/>
      <c r="I64" s="1"/>
      <c r="J64" s="1"/>
      <c r="K64" s="1"/>
    </row>
    <row r="65" spans="2:11">
      <c r="B65" s="21">
        <v>15</v>
      </c>
      <c r="C65" s="21">
        <v>24.6</v>
      </c>
      <c r="D65" s="22">
        <f t="shared" si="0"/>
        <v>0.4838709677419355</v>
      </c>
      <c r="E65" s="22">
        <f t="shared" si="2"/>
        <v>0.5161290322580645</v>
      </c>
      <c r="F65" s="21">
        <v>24.6</v>
      </c>
      <c r="G65" s="22">
        <f t="shared" si="1"/>
        <v>0.50639389069095642</v>
      </c>
      <c r="H65" s="3"/>
      <c r="I65" s="1"/>
      <c r="J65" s="1"/>
      <c r="K65" s="1"/>
    </row>
    <row r="66" spans="2:11">
      <c r="B66" s="21">
        <v>16</v>
      </c>
      <c r="C66" s="21">
        <v>24.4</v>
      </c>
      <c r="D66" s="22">
        <f t="shared" si="0"/>
        <v>0.5161290322580645</v>
      </c>
      <c r="E66" s="22">
        <f t="shared" si="2"/>
        <v>0.4838709677419355</v>
      </c>
      <c r="F66" s="21">
        <v>24.4</v>
      </c>
      <c r="G66" s="22">
        <f t="shared" si="1"/>
        <v>0.49360610930904358</v>
      </c>
      <c r="H66" s="3"/>
      <c r="I66" s="1"/>
      <c r="J66" s="1"/>
      <c r="K66" s="1"/>
    </row>
    <row r="67" spans="2:11">
      <c r="B67" s="21">
        <v>17</v>
      </c>
      <c r="C67" s="21">
        <v>24.2</v>
      </c>
      <c r="D67" s="22">
        <f t="shared" si="0"/>
        <v>0.54838709677419351</v>
      </c>
      <c r="E67" s="22">
        <f t="shared" si="2"/>
        <v>0.45161290322580649</v>
      </c>
      <c r="F67" s="21">
        <v>24.2</v>
      </c>
      <c r="G67" s="22">
        <f t="shared" si="1"/>
        <v>0.48082489578777132</v>
      </c>
      <c r="H67" s="3"/>
      <c r="I67" s="1"/>
      <c r="J67" s="1"/>
      <c r="K67" s="1"/>
    </row>
    <row r="68" spans="2:11">
      <c r="B68" s="21">
        <v>18</v>
      </c>
      <c r="C68" s="21">
        <v>22.7</v>
      </c>
      <c r="D68" s="22">
        <f t="shared" si="0"/>
        <v>0.58064516129032262</v>
      </c>
      <c r="E68" s="22">
        <f t="shared" si="2"/>
        <v>0.41935483870967738</v>
      </c>
      <c r="F68" s="21">
        <v>22.7</v>
      </c>
      <c r="G68" s="22">
        <f t="shared" si="1"/>
        <v>0.38648190768131174</v>
      </c>
      <c r="H68" s="3"/>
      <c r="I68" s="1"/>
      <c r="J68" s="1"/>
      <c r="K68" s="1"/>
    </row>
    <row r="69" spans="2:11">
      <c r="B69" s="21">
        <v>19</v>
      </c>
      <c r="C69" s="21">
        <v>21.9</v>
      </c>
      <c r="D69" s="22">
        <f t="shared" si="0"/>
        <v>0.61290322580645162</v>
      </c>
      <c r="E69" s="22">
        <f t="shared" si="2"/>
        <v>0.38709677419354838</v>
      </c>
      <c r="F69" s="21">
        <v>21.9</v>
      </c>
      <c r="G69" s="22">
        <f t="shared" si="1"/>
        <v>0.33844065054303529</v>
      </c>
      <c r="H69" s="3"/>
      <c r="I69" s="1"/>
      <c r="J69" s="1"/>
      <c r="K69" s="1"/>
    </row>
    <row r="70" spans="2:11">
      <c r="B70" s="21">
        <v>20</v>
      </c>
      <c r="C70" s="21">
        <v>21.7</v>
      </c>
      <c r="D70" s="22">
        <f t="shared" si="0"/>
        <v>0.64516129032258063</v>
      </c>
      <c r="E70" s="22">
        <f t="shared" si="2"/>
        <v>0.35483870967741937</v>
      </c>
      <c r="F70" s="21">
        <v>21.7</v>
      </c>
      <c r="G70" s="22">
        <f t="shared" si="1"/>
        <v>0.32679582770598725</v>
      </c>
      <c r="H70" s="3"/>
      <c r="I70" s="1"/>
      <c r="J70" s="1"/>
      <c r="K70" s="1"/>
    </row>
    <row r="71" spans="2:11">
      <c r="B71" s="21">
        <v>21</v>
      </c>
      <c r="C71" s="21">
        <v>21.5</v>
      </c>
      <c r="D71" s="22">
        <f t="shared" si="0"/>
        <v>0.67741935483870963</v>
      </c>
      <c r="E71" s="22">
        <f t="shared" si="2"/>
        <v>0.32258064516129037</v>
      </c>
      <c r="F71" s="21">
        <v>21.5</v>
      </c>
      <c r="G71" s="22">
        <f t="shared" si="1"/>
        <v>0.31531731218670167</v>
      </c>
      <c r="H71" s="3"/>
      <c r="I71" s="1"/>
      <c r="J71" s="1"/>
      <c r="K71" s="1"/>
    </row>
    <row r="72" spans="2:11">
      <c r="B72" s="21">
        <v>22</v>
      </c>
      <c r="C72" s="21">
        <v>20.5</v>
      </c>
      <c r="D72" s="22">
        <f t="shared" si="0"/>
        <v>0.70967741935483875</v>
      </c>
      <c r="E72" s="22">
        <f t="shared" si="2"/>
        <v>0.29032258064516125</v>
      </c>
      <c r="F72" s="21">
        <v>20.5</v>
      </c>
      <c r="G72" s="22">
        <f t="shared" si="1"/>
        <v>0.26072504494708959</v>
      </c>
      <c r="H72" s="3"/>
      <c r="I72" s="1"/>
      <c r="J72" s="1"/>
      <c r="K72" s="1"/>
    </row>
    <row r="73" spans="2:11">
      <c r="B73" s="21">
        <v>23</v>
      </c>
      <c r="C73" s="21">
        <v>19.8</v>
      </c>
      <c r="D73" s="22">
        <f t="shared" si="0"/>
        <v>0.74193548387096775</v>
      </c>
      <c r="E73" s="22">
        <f t="shared" si="2"/>
        <v>0.25806451612903225</v>
      </c>
      <c r="F73" s="21">
        <v>19.8</v>
      </c>
      <c r="G73" s="22">
        <f t="shared" si="1"/>
        <v>0.22563294008298163</v>
      </c>
      <c r="H73" s="3"/>
      <c r="I73" s="1"/>
      <c r="J73" s="1"/>
      <c r="K73" s="1"/>
    </row>
    <row r="74" spans="2:11">
      <c r="B74" s="21">
        <v>24</v>
      </c>
      <c r="C74" s="21">
        <v>19.5</v>
      </c>
      <c r="D74" s="22">
        <f t="shared" si="0"/>
        <v>0.77419354838709675</v>
      </c>
      <c r="E74" s="22">
        <f t="shared" si="2"/>
        <v>0.22580645161290325</v>
      </c>
      <c r="F74" s="21">
        <v>19.5</v>
      </c>
      <c r="G74" s="22">
        <f t="shared" si="1"/>
        <v>0.21145304682379895</v>
      </c>
      <c r="H74" s="3"/>
      <c r="I74" s="1"/>
      <c r="J74" s="1"/>
      <c r="K74" s="1"/>
    </row>
    <row r="75" spans="2:11">
      <c r="B75" s="21">
        <v>25</v>
      </c>
      <c r="C75" s="21">
        <v>18.899999999999999</v>
      </c>
      <c r="D75" s="22">
        <f t="shared" si="0"/>
        <v>0.80645161290322576</v>
      </c>
      <c r="E75" s="22">
        <f t="shared" si="2"/>
        <v>0.19354838709677424</v>
      </c>
      <c r="F75" s="21">
        <v>18.899999999999999</v>
      </c>
      <c r="G75" s="22">
        <f t="shared" si="1"/>
        <v>0.18471103808979206</v>
      </c>
      <c r="H75" s="3"/>
      <c r="I75" s="1"/>
      <c r="J75" s="1"/>
      <c r="K75" s="1"/>
    </row>
    <row r="76" spans="2:11">
      <c r="B76" s="21">
        <v>26</v>
      </c>
      <c r="C76" s="21">
        <v>17.899999999999999</v>
      </c>
      <c r="D76" s="22">
        <f t="shared" si="0"/>
        <v>0.83870967741935487</v>
      </c>
      <c r="E76" s="22">
        <f t="shared" si="2"/>
        <v>0.16129032258064513</v>
      </c>
      <c r="F76" s="21">
        <v>17.899999999999999</v>
      </c>
      <c r="G76" s="22">
        <f t="shared" si="1"/>
        <v>0.14506548154165833</v>
      </c>
      <c r="H76" s="3"/>
      <c r="I76" s="1"/>
      <c r="J76" s="1"/>
      <c r="K76" s="1"/>
    </row>
    <row r="77" spans="2:11">
      <c r="B77" s="21">
        <v>27</v>
      </c>
      <c r="C77" s="21">
        <v>17.8</v>
      </c>
      <c r="D77" s="22">
        <f t="shared" si="0"/>
        <v>0.87096774193548387</v>
      </c>
      <c r="E77" s="22">
        <f t="shared" si="2"/>
        <v>0.12903225806451613</v>
      </c>
      <c r="F77" s="21">
        <v>17.8</v>
      </c>
      <c r="G77" s="22">
        <f t="shared" si="1"/>
        <v>0.14144223315547821</v>
      </c>
      <c r="H77" s="3"/>
      <c r="I77" s="1"/>
      <c r="J77" s="1"/>
      <c r="K77" s="1"/>
    </row>
    <row r="78" spans="2:11">
      <c r="B78" s="21">
        <v>28</v>
      </c>
      <c r="C78" s="21">
        <v>16.5</v>
      </c>
      <c r="D78" s="22">
        <f t="shared" si="0"/>
        <v>0.90322580645161288</v>
      </c>
      <c r="E78" s="22">
        <f t="shared" si="2"/>
        <v>9.6774193548387122E-2</v>
      </c>
      <c r="F78" s="21">
        <v>16.5</v>
      </c>
      <c r="G78" s="22">
        <f t="shared" si="1"/>
        <v>9.9882132373692478E-2</v>
      </c>
      <c r="H78" s="3"/>
      <c r="I78" s="1"/>
      <c r="J78" s="1"/>
      <c r="K78" s="1"/>
    </row>
    <row r="79" spans="2:11">
      <c r="B79" s="21">
        <v>29</v>
      </c>
      <c r="C79" s="21">
        <v>16.2</v>
      </c>
      <c r="D79" s="22">
        <f t="shared" si="0"/>
        <v>0.93548387096774188</v>
      </c>
      <c r="E79" s="22">
        <f t="shared" si="2"/>
        <v>6.4516129032258118E-2</v>
      </c>
      <c r="F79" s="21">
        <v>16.2</v>
      </c>
      <c r="G79" s="22">
        <f t="shared" si="1"/>
        <v>9.1708595291686956E-2</v>
      </c>
      <c r="H79" s="3"/>
      <c r="I79" s="1"/>
      <c r="J79" s="1"/>
      <c r="K79" s="1"/>
    </row>
    <row r="80" spans="2:11">
      <c r="B80" s="21">
        <v>30</v>
      </c>
      <c r="C80" s="21">
        <v>11.2</v>
      </c>
      <c r="D80" s="22">
        <f t="shared" si="0"/>
        <v>0.967741935483871</v>
      </c>
      <c r="E80" s="22">
        <f t="shared" si="2"/>
        <v>3.2258064516129004E-2</v>
      </c>
      <c r="F80" s="21">
        <v>11.2</v>
      </c>
      <c r="G80" s="22">
        <f t="shared" si="1"/>
        <v>1.6515901486327422E-2</v>
      </c>
      <c r="H80" s="3"/>
      <c r="I80" s="1"/>
      <c r="J80" s="1"/>
      <c r="K80" s="1"/>
    </row>
    <row r="82" spans="2:5" ht="15.75" thickBot="1"/>
    <row r="83" spans="2:5" ht="20.25" thickTop="1" thickBot="1">
      <c r="B83" s="13" t="s">
        <v>55</v>
      </c>
    </row>
    <row r="84" spans="2:5" ht="15.75" thickTop="1"/>
    <row r="85" spans="2:5" ht="39.75" customHeight="1">
      <c r="B85" s="24" t="s">
        <v>17</v>
      </c>
      <c r="C85" s="24" t="s">
        <v>18</v>
      </c>
      <c r="D85" s="24" t="s">
        <v>19</v>
      </c>
      <c r="E85" s="25" t="s">
        <v>20</v>
      </c>
    </row>
    <row r="86" spans="2:5">
      <c r="B86" s="12">
        <v>10</v>
      </c>
      <c r="C86" s="12">
        <f>1/B86</f>
        <v>0.1</v>
      </c>
      <c r="D86" s="12">
        <f>1-C86</f>
        <v>0.9</v>
      </c>
      <c r="E86" s="26">
        <f>NORMINV(D86,$C$90,$C$91)</f>
        <v>32.80879591674249</v>
      </c>
    </row>
    <row r="87" spans="2:5">
      <c r="B87" s="12">
        <v>50</v>
      </c>
      <c r="C87" s="12">
        <f>1/B87</f>
        <v>0.02</v>
      </c>
      <c r="D87" s="12">
        <f t="shared" ref="D87:D88" si="3">1-C87</f>
        <v>0.98</v>
      </c>
      <c r="E87" s="26">
        <f t="shared" ref="E87:E88" si="4">NORMINV(D87,$C$90,$C$91)</f>
        <v>37.662605148924733</v>
      </c>
    </row>
    <row r="88" spans="2:5">
      <c r="B88" s="12">
        <v>200</v>
      </c>
      <c r="C88" s="12">
        <f>1/B88</f>
        <v>5.0000000000000001E-3</v>
      </c>
      <c r="D88" s="12">
        <f t="shared" si="3"/>
        <v>0.995</v>
      </c>
      <c r="E88" s="26">
        <f t="shared" si="4"/>
        <v>40.944251540490711</v>
      </c>
    </row>
    <row r="89" spans="2:5">
      <c r="B89" s="1"/>
      <c r="C89" s="1"/>
      <c r="D89" s="1"/>
      <c r="E89" s="1"/>
    </row>
    <row r="90" spans="2:5">
      <c r="B90" s="27" t="s">
        <v>3</v>
      </c>
      <c r="C90" s="26">
        <v>24.753333333333334</v>
      </c>
      <c r="D90" s="1"/>
      <c r="E90" s="1"/>
    </row>
    <row r="91" spans="2:5">
      <c r="B91" s="27" t="s">
        <v>4</v>
      </c>
      <c r="C91" s="26">
        <v>6.2857108523650824</v>
      </c>
      <c r="D91" s="1"/>
      <c r="E91" s="1"/>
    </row>
    <row r="93" spans="2:5" ht="15.75" thickBot="1"/>
    <row r="94" spans="2:5" ht="20.25" thickTop="1" thickBot="1">
      <c r="B94" s="13" t="s">
        <v>56</v>
      </c>
    </row>
    <row r="95" spans="2:5" ht="15.75" thickTop="1"/>
    <row r="96" spans="2:5">
      <c r="B96" s="28" t="s">
        <v>22</v>
      </c>
      <c r="C96" s="29">
        <f>0.75*C90</f>
        <v>18.565000000000001</v>
      </c>
    </row>
    <row r="97" spans="2:9">
      <c r="B97" s="28" t="s">
        <v>23</v>
      </c>
      <c r="C97" s="30">
        <f>NORMDIST(C96,$C$90,$C$91,TRUE)</f>
        <v>0.16243287207566737</v>
      </c>
    </row>
    <row r="98" spans="2:9">
      <c r="B98" s="28" t="s">
        <v>24</v>
      </c>
      <c r="C98" s="30">
        <f>1-C97</f>
        <v>0.83756712792433263</v>
      </c>
    </row>
    <row r="99" spans="2:9">
      <c r="B99" s="28" t="s">
        <v>25</v>
      </c>
      <c r="C99" s="22">
        <f>1/C98</f>
        <v>1.1939341536459414</v>
      </c>
    </row>
    <row r="101" spans="2:9" ht="15.75" thickBot="1"/>
    <row r="102" spans="2:9" ht="20.25" thickTop="1" thickBot="1">
      <c r="B102" s="13" t="s">
        <v>60</v>
      </c>
    </row>
    <row r="103" spans="2:9" ht="16.5" thickTop="1" thickBot="1"/>
    <row r="104" spans="2:9" ht="16.5" thickTop="1" thickBot="1">
      <c r="B104" s="31" t="s">
        <v>51</v>
      </c>
      <c r="C104" s="9"/>
      <c r="D104" s="1"/>
      <c r="E104" s="1"/>
      <c r="F104" s="1"/>
      <c r="G104" s="1"/>
      <c r="H104" s="1"/>
      <c r="I104" s="1"/>
    </row>
    <row r="105" spans="2:9" ht="15.75" thickTop="1">
      <c r="B105" s="1"/>
      <c r="C105" s="1"/>
      <c r="D105" s="1"/>
      <c r="E105" s="1"/>
      <c r="F105" s="1"/>
      <c r="G105" s="1"/>
      <c r="H105" s="1"/>
      <c r="I105" s="1"/>
    </row>
    <row r="106" spans="2:9">
      <c r="B106" s="32" t="s">
        <v>3</v>
      </c>
      <c r="C106" s="22">
        <v>382.46666666666664</v>
      </c>
      <c r="D106" s="1"/>
      <c r="E106" s="1"/>
      <c r="F106" s="1"/>
      <c r="G106" s="1"/>
      <c r="H106" s="1"/>
      <c r="I106" s="1"/>
    </row>
    <row r="107" spans="2:9">
      <c r="B107" s="32" t="s">
        <v>4</v>
      </c>
      <c r="C107" s="22">
        <v>199.43017675943341</v>
      </c>
      <c r="D107" s="1"/>
      <c r="E107" s="1"/>
      <c r="F107" s="1"/>
      <c r="G107" s="1"/>
      <c r="H107" s="1"/>
      <c r="I107" s="1"/>
    </row>
    <row r="108" spans="2:9">
      <c r="B108" s="1"/>
      <c r="C108" s="1"/>
      <c r="D108" s="1"/>
      <c r="E108" s="1"/>
      <c r="F108" s="1"/>
      <c r="G108" s="1"/>
      <c r="H108" s="1"/>
      <c r="I108" s="1"/>
    </row>
    <row r="109" spans="2:9">
      <c r="B109" s="34" t="s">
        <v>58</v>
      </c>
      <c r="C109" s="33">
        <f>1.282/C107</f>
        <v>6.4283150164703403E-3</v>
      </c>
      <c r="D109" s="1"/>
      <c r="E109" s="1"/>
      <c r="F109" s="1"/>
      <c r="G109" s="1"/>
      <c r="H109" s="1"/>
      <c r="I109" s="1"/>
    </row>
    <row r="110" spans="2:9">
      <c r="B110" s="34" t="s">
        <v>59</v>
      </c>
      <c r="C110" s="30">
        <f>C106-0.45*C107</f>
        <v>292.72308712492162</v>
      </c>
      <c r="D110" s="1"/>
      <c r="E110" s="35" t="s">
        <v>57</v>
      </c>
      <c r="F110" s="22">
        <v>30</v>
      </c>
      <c r="G110" s="1"/>
      <c r="H110" s="1"/>
      <c r="I110" s="1"/>
    </row>
    <row r="111" spans="2:9">
      <c r="B111" s="6"/>
      <c r="C111" s="5"/>
      <c r="D111" s="1"/>
      <c r="E111" s="1"/>
      <c r="F111" s="1"/>
      <c r="G111" s="1"/>
      <c r="H111" s="1"/>
      <c r="I111" s="1"/>
    </row>
    <row r="112" spans="2:9">
      <c r="B112" s="36" t="s">
        <v>0</v>
      </c>
      <c r="C112" s="37" t="s">
        <v>26</v>
      </c>
      <c r="D112" s="38" t="s">
        <v>27</v>
      </c>
      <c r="E112" s="38" t="s">
        <v>28</v>
      </c>
      <c r="F112" s="38" t="s">
        <v>19</v>
      </c>
      <c r="G112" s="38" t="s">
        <v>29</v>
      </c>
      <c r="H112" s="38" t="s">
        <v>30</v>
      </c>
      <c r="I112" s="1"/>
    </row>
    <row r="113" spans="2:9">
      <c r="B113" s="39"/>
      <c r="C113" s="40"/>
      <c r="D113" s="38"/>
      <c r="E113" s="38"/>
      <c r="F113" s="38"/>
      <c r="G113" s="38"/>
      <c r="H113" s="38"/>
      <c r="I113" s="1"/>
    </row>
    <row r="114" spans="2:9">
      <c r="B114" s="21">
        <v>1</v>
      </c>
      <c r="C114" s="21">
        <v>762</v>
      </c>
      <c r="D114" s="41">
        <v>890</v>
      </c>
      <c r="E114" s="42">
        <f>($F$110+1)/B114</f>
        <v>31</v>
      </c>
      <c r="F114" s="41">
        <f t="shared" ref="F114:F143" si="5">1-1/E114</f>
        <v>0.967741935483871</v>
      </c>
      <c r="G114" s="43">
        <f>LN(LN(E114)-LN(E114-1))</f>
        <v>-3.4176370915256373</v>
      </c>
      <c r="H114" s="44">
        <f>$C$106-$C$107*(0.45+0.7797*G114)</f>
        <v>824.15098915893464</v>
      </c>
      <c r="I114" s="1"/>
    </row>
    <row r="115" spans="2:9">
      <c r="B115" s="21">
        <v>2</v>
      </c>
      <c r="C115" s="21">
        <v>330</v>
      </c>
      <c r="D115" s="21">
        <v>762</v>
      </c>
      <c r="E115" s="42">
        <f t="shared" ref="E115:E143" si="6">($F$110+1)/B115</f>
        <v>15.5</v>
      </c>
      <c r="F115" s="21">
        <f t="shared" si="5"/>
        <v>0.93548387096774199</v>
      </c>
      <c r="G115" s="45">
        <f t="shared" ref="G115:G143" si="7">LN(LN(E115)-LN(E115-1))</f>
        <v>-2.7076796522838222</v>
      </c>
      <c r="H115" s="44">
        <f t="shared" ref="H115:H143" si="8">$C$106-$C$107*(0.45+0.7797*G115)</f>
        <v>713.7556539124721</v>
      </c>
      <c r="I115" s="1"/>
    </row>
    <row r="116" spans="2:9">
      <c r="B116" s="21">
        <v>3</v>
      </c>
      <c r="C116" s="21">
        <v>219</v>
      </c>
      <c r="D116" s="21">
        <v>712</v>
      </c>
      <c r="E116" s="42">
        <f t="shared" si="6"/>
        <v>10.333333333333334</v>
      </c>
      <c r="F116" s="21">
        <f t="shared" si="5"/>
        <v>0.90322580645161288</v>
      </c>
      <c r="G116" s="45">
        <f t="shared" si="7"/>
        <v>-2.2849151862722135</v>
      </c>
      <c r="H116" s="44">
        <f t="shared" si="8"/>
        <v>648.01759360637141</v>
      </c>
      <c r="I116" s="1"/>
    </row>
    <row r="117" spans="2:9">
      <c r="B117" s="21">
        <v>4</v>
      </c>
      <c r="C117" s="21">
        <v>361</v>
      </c>
      <c r="D117" s="21">
        <v>659</v>
      </c>
      <c r="E117" s="42">
        <f t="shared" si="6"/>
        <v>7.75</v>
      </c>
      <c r="F117" s="21">
        <f t="shared" si="5"/>
        <v>0.87096774193548387</v>
      </c>
      <c r="G117" s="45">
        <f t="shared" si="7"/>
        <v>-1.9794127775193182</v>
      </c>
      <c r="H117" s="44">
        <f t="shared" si="8"/>
        <v>600.5132800113272</v>
      </c>
      <c r="I117" s="1"/>
    </row>
    <row r="118" spans="2:9">
      <c r="B118" s="21">
        <v>5</v>
      </c>
      <c r="C118" s="21">
        <v>154</v>
      </c>
      <c r="D118" s="21">
        <v>616</v>
      </c>
      <c r="E118" s="42">
        <f t="shared" si="6"/>
        <v>6.2</v>
      </c>
      <c r="F118" s="21">
        <f t="shared" si="5"/>
        <v>0.83870967741935487</v>
      </c>
      <c r="G118" s="45">
        <f t="shared" si="7"/>
        <v>-1.737892690251533</v>
      </c>
      <c r="H118" s="44">
        <f t="shared" si="8"/>
        <v>562.95794284751651</v>
      </c>
      <c r="I118" s="1"/>
    </row>
    <row r="119" spans="2:9">
      <c r="B119" s="21">
        <v>6</v>
      </c>
      <c r="C119" s="21">
        <v>411</v>
      </c>
      <c r="D119" s="21">
        <v>531</v>
      </c>
      <c r="E119" s="42">
        <f t="shared" si="6"/>
        <v>5.166666666666667</v>
      </c>
      <c r="F119" s="21">
        <f t="shared" si="5"/>
        <v>0.80645161290322576</v>
      </c>
      <c r="G119" s="45">
        <f t="shared" si="7"/>
        <v>-1.5365993402633418</v>
      </c>
      <c r="H119" s="44">
        <f t="shared" si="8"/>
        <v>531.6576907104851</v>
      </c>
      <c r="I119" s="1"/>
    </row>
    <row r="120" spans="2:9">
      <c r="B120" s="21">
        <v>7</v>
      </c>
      <c r="C120" s="21">
        <v>616</v>
      </c>
      <c r="D120" s="21">
        <v>512</v>
      </c>
      <c r="E120" s="42">
        <f t="shared" si="6"/>
        <v>4.4285714285714288</v>
      </c>
      <c r="F120" s="21">
        <f t="shared" si="5"/>
        <v>0.77419354838709675</v>
      </c>
      <c r="G120" s="45">
        <f t="shared" si="7"/>
        <v>-1.3628381256519364</v>
      </c>
      <c r="H120" s="44">
        <f t="shared" si="8"/>
        <v>504.63856747917686</v>
      </c>
      <c r="I120" s="1"/>
    </row>
    <row r="121" spans="2:9">
      <c r="B121" s="21">
        <v>8</v>
      </c>
      <c r="C121" s="21">
        <v>356</v>
      </c>
      <c r="D121" s="21">
        <v>453</v>
      </c>
      <c r="E121" s="42">
        <f t="shared" si="6"/>
        <v>3.875</v>
      </c>
      <c r="F121" s="21">
        <f t="shared" si="5"/>
        <v>0.74193548387096775</v>
      </c>
      <c r="G121" s="45">
        <f t="shared" si="7"/>
        <v>-1.2090088353499839</v>
      </c>
      <c r="H121" s="44">
        <f t="shared" si="8"/>
        <v>480.71877294650028</v>
      </c>
      <c r="I121" s="1"/>
    </row>
    <row r="122" spans="2:9">
      <c r="B122" s="21">
        <v>9</v>
      </c>
      <c r="C122" s="21">
        <v>512</v>
      </c>
      <c r="D122" s="21">
        <v>441</v>
      </c>
      <c r="E122" s="42">
        <f t="shared" si="6"/>
        <v>3.4444444444444446</v>
      </c>
      <c r="F122" s="21">
        <f t="shared" si="5"/>
        <v>0.70967741935483875</v>
      </c>
      <c r="G122" s="45">
        <f t="shared" si="7"/>
        <v>-1.070185920222219</v>
      </c>
      <c r="H122" s="44">
        <f t="shared" si="8"/>
        <v>459.13240535834274</v>
      </c>
      <c r="I122" s="1"/>
    </row>
    <row r="123" spans="2:9">
      <c r="B123" s="21">
        <v>10</v>
      </c>
      <c r="C123" s="21">
        <v>375</v>
      </c>
      <c r="D123" s="21">
        <v>432</v>
      </c>
      <c r="E123" s="42">
        <f t="shared" si="6"/>
        <v>3.1</v>
      </c>
      <c r="F123" s="21">
        <f t="shared" si="5"/>
        <v>0.67741935483870974</v>
      </c>
      <c r="G123" s="45">
        <f t="shared" si="7"/>
        <v>-0.9429818753707695</v>
      </c>
      <c r="H123" s="44">
        <f t="shared" si="8"/>
        <v>439.35272223948073</v>
      </c>
      <c r="I123" s="1"/>
    </row>
    <row r="124" spans="2:9">
      <c r="B124" s="21">
        <v>11</v>
      </c>
      <c r="C124" s="21">
        <v>375</v>
      </c>
      <c r="D124" s="21">
        <v>426</v>
      </c>
      <c r="E124" s="42">
        <f t="shared" si="6"/>
        <v>2.8181818181818183</v>
      </c>
      <c r="F124" s="21">
        <f t="shared" si="5"/>
        <v>0.64516129032258074</v>
      </c>
      <c r="G124" s="45">
        <f t="shared" si="7"/>
        <v>-0.82495450383244051</v>
      </c>
      <c r="H124" s="44">
        <f t="shared" si="8"/>
        <v>420.99997244204582</v>
      </c>
      <c r="I124" s="1"/>
    </row>
    <row r="125" spans="2:9">
      <c r="B125" s="21">
        <v>12</v>
      </c>
      <c r="C125" s="21">
        <v>531</v>
      </c>
      <c r="D125" s="21">
        <v>411</v>
      </c>
      <c r="E125" s="42">
        <f t="shared" si="6"/>
        <v>2.5833333333333335</v>
      </c>
      <c r="F125" s="21">
        <f t="shared" si="5"/>
        <v>0.61290322580645162</v>
      </c>
      <c r="G125" s="45">
        <f t="shared" si="7"/>
        <v>-0.71427230231638605</v>
      </c>
      <c r="H125" s="44">
        <f t="shared" si="8"/>
        <v>403.78936506362299</v>
      </c>
      <c r="I125" s="1"/>
    </row>
    <row r="126" spans="2:9">
      <c r="B126" s="21">
        <v>13</v>
      </c>
      <c r="C126" s="21">
        <v>426</v>
      </c>
      <c r="D126" s="21">
        <v>392</v>
      </c>
      <c r="E126" s="42">
        <f t="shared" si="6"/>
        <v>2.3846153846153846</v>
      </c>
      <c r="F126" s="21">
        <f t="shared" si="5"/>
        <v>0.58064516129032251</v>
      </c>
      <c r="G126" s="45">
        <f t="shared" si="7"/>
        <v>-0.60951318175017144</v>
      </c>
      <c r="H126" s="44">
        <f t="shared" si="8"/>
        <v>387.49977135588978</v>
      </c>
      <c r="I126" s="1"/>
    </row>
    <row r="127" spans="2:9">
      <c r="B127" s="21">
        <v>14</v>
      </c>
      <c r="C127" s="21">
        <v>441</v>
      </c>
      <c r="D127" s="21">
        <v>375</v>
      </c>
      <c r="E127" s="42">
        <f t="shared" si="6"/>
        <v>2.2142857142857144</v>
      </c>
      <c r="F127" s="21">
        <f t="shared" si="5"/>
        <v>0.54838709677419351</v>
      </c>
      <c r="G127" s="45">
        <f t="shared" si="7"/>
        <v>-0.50953668741990488</v>
      </c>
      <c r="H127" s="44">
        <f t="shared" si="8"/>
        <v>371.95385550473321</v>
      </c>
      <c r="I127" s="1"/>
    </row>
    <row r="128" spans="2:9">
      <c r="B128" s="21">
        <v>15</v>
      </c>
      <c r="C128" s="21">
        <v>323</v>
      </c>
      <c r="D128" s="21">
        <v>375</v>
      </c>
      <c r="E128" s="42">
        <f t="shared" si="6"/>
        <v>2.0666666666666669</v>
      </c>
      <c r="F128" s="21">
        <f t="shared" si="5"/>
        <v>0.5161290322580645</v>
      </c>
      <c r="G128" s="45">
        <f t="shared" si="7"/>
        <v>-0.41339877319763868</v>
      </c>
      <c r="H128" s="44">
        <f t="shared" si="8"/>
        <v>357.00482238832996</v>
      </c>
      <c r="I128" s="1"/>
    </row>
    <row r="129" spans="2:9">
      <c r="B129" s="21">
        <v>16</v>
      </c>
      <c r="C129" s="21">
        <v>392</v>
      </c>
      <c r="D129" s="21">
        <v>362</v>
      </c>
      <c r="E129" s="42">
        <f t="shared" si="6"/>
        <v>1.9375</v>
      </c>
      <c r="F129" s="21">
        <f t="shared" si="5"/>
        <v>0.4838709677419355</v>
      </c>
      <c r="G129" s="45">
        <f t="shared" si="7"/>
        <v>-0.32029204012207846</v>
      </c>
      <c r="H129" s="44">
        <f t="shared" si="8"/>
        <v>342.52712493289357</v>
      </c>
      <c r="I129" s="1"/>
    </row>
    <row r="130" spans="2:9">
      <c r="B130" s="21">
        <v>17</v>
      </c>
      <c r="C130" s="21">
        <v>191</v>
      </c>
      <c r="D130" s="21">
        <v>361</v>
      </c>
      <c r="E130" s="42">
        <f t="shared" si="6"/>
        <v>1.8235294117647058</v>
      </c>
      <c r="F130" s="21">
        <f t="shared" si="5"/>
        <v>0.45161290322580649</v>
      </c>
      <c r="G130" s="45">
        <f t="shared" si="7"/>
        <v>-0.22950137592916722</v>
      </c>
      <c r="H130" s="44">
        <f t="shared" si="8"/>
        <v>328.40956625003901</v>
      </c>
      <c r="I130" s="1"/>
    </row>
    <row r="131" spans="2:9">
      <c r="B131" s="21">
        <v>18</v>
      </c>
      <c r="C131" s="21">
        <v>185</v>
      </c>
      <c r="D131" s="21">
        <v>356</v>
      </c>
      <c r="E131" s="42">
        <f t="shared" si="6"/>
        <v>1.7222222222222223</v>
      </c>
      <c r="F131" s="21">
        <f t="shared" si="5"/>
        <v>0.41935483870967749</v>
      </c>
      <c r="G131" s="45">
        <f t="shared" si="7"/>
        <v>-0.14036860227892065</v>
      </c>
      <c r="H131" s="44">
        <f t="shared" si="8"/>
        <v>314.549802432261</v>
      </c>
      <c r="I131" s="1"/>
    </row>
    <row r="132" spans="2:9">
      <c r="B132" s="21">
        <v>19</v>
      </c>
      <c r="C132" s="21">
        <v>453</v>
      </c>
      <c r="D132" s="21">
        <v>330</v>
      </c>
      <c r="E132" s="42">
        <f t="shared" si="6"/>
        <v>1.631578947368421</v>
      </c>
      <c r="F132" s="21">
        <f t="shared" si="5"/>
        <v>0.38709677419354838</v>
      </c>
      <c r="G132" s="45">
        <f t="shared" si="7"/>
        <v>-5.2261600205247956E-2</v>
      </c>
      <c r="H132" s="44">
        <f t="shared" si="8"/>
        <v>300.84954169286908</v>
      </c>
      <c r="I132" s="1"/>
    </row>
    <row r="133" spans="2:9">
      <c r="B133" s="21">
        <v>20</v>
      </c>
      <c r="C133" s="21">
        <v>87</v>
      </c>
      <c r="D133" s="21">
        <v>323</v>
      </c>
      <c r="E133" s="42">
        <f t="shared" si="6"/>
        <v>1.55</v>
      </c>
      <c r="F133" s="21">
        <f t="shared" si="5"/>
        <v>0.35483870967741937</v>
      </c>
      <c r="G133" s="45">
        <f t="shared" si="7"/>
        <v>3.5455877049780669E-2</v>
      </c>
      <c r="H133" s="44">
        <f t="shared" si="8"/>
        <v>287.20985039125492</v>
      </c>
      <c r="I133" s="1"/>
    </row>
    <row r="134" spans="2:9">
      <c r="B134" s="21">
        <v>21</v>
      </c>
      <c r="C134" s="21">
        <v>712</v>
      </c>
      <c r="D134" s="21">
        <v>276</v>
      </c>
      <c r="E134" s="42">
        <f t="shared" si="6"/>
        <v>1.4761904761904763</v>
      </c>
      <c r="F134" s="21">
        <f t="shared" si="5"/>
        <v>0.32258064516129037</v>
      </c>
      <c r="G134" s="45">
        <f t="shared" si="7"/>
        <v>0.12345767018918632</v>
      </c>
      <c r="H134" s="44">
        <f t="shared" si="8"/>
        <v>273.525949189671</v>
      </c>
      <c r="I134" s="1"/>
    </row>
    <row r="135" spans="2:9">
      <c r="B135" s="21">
        <v>22</v>
      </c>
      <c r="C135" s="21">
        <v>659</v>
      </c>
      <c r="D135" s="21">
        <v>219</v>
      </c>
      <c r="E135" s="42">
        <f t="shared" si="6"/>
        <v>1.4090909090909092</v>
      </c>
      <c r="F135" s="21">
        <f t="shared" si="5"/>
        <v>0.29032258064516137</v>
      </c>
      <c r="G135" s="45">
        <f t="shared" si="7"/>
        <v>0.21249718101811343</v>
      </c>
      <c r="H135" s="44">
        <f t="shared" si="8"/>
        <v>259.68068734040054</v>
      </c>
      <c r="I135" s="1"/>
    </row>
    <row r="136" spans="2:9">
      <c r="B136" s="21">
        <v>23</v>
      </c>
      <c r="C136" s="21">
        <v>276</v>
      </c>
      <c r="D136" s="21">
        <v>194</v>
      </c>
      <c r="E136" s="42">
        <f t="shared" si="6"/>
        <v>1.3478260869565217</v>
      </c>
      <c r="F136" s="21">
        <f t="shared" si="5"/>
        <v>0.25806451612903225</v>
      </c>
      <c r="G136" s="45">
        <f t="shared" si="7"/>
        <v>0.30346609390191787</v>
      </c>
      <c r="H136" s="44">
        <f t="shared" si="8"/>
        <v>245.53541175100946</v>
      </c>
      <c r="I136" s="1"/>
    </row>
    <row r="137" spans="2:9">
      <c r="B137" s="21">
        <v>24</v>
      </c>
      <c r="C137" s="21">
        <v>194</v>
      </c>
      <c r="D137" s="21">
        <v>191</v>
      </c>
      <c r="E137" s="42">
        <f t="shared" si="6"/>
        <v>1.2916666666666667</v>
      </c>
      <c r="F137" s="21">
        <f t="shared" si="5"/>
        <v>0.22580645161290325</v>
      </c>
      <c r="G137" s="45">
        <f t="shared" si="7"/>
        <v>0.3974847196331856</v>
      </c>
      <c r="H137" s="44">
        <f t="shared" si="8"/>
        <v>230.91591890070666</v>
      </c>
      <c r="I137" s="1"/>
    </row>
    <row r="138" spans="2:9">
      <c r="B138" s="21">
        <v>25</v>
      </c>
      <c r="C138" s="21">
        <v>159</v>
      </c>
      <c r="D138" s="21">
        <v>185</v>
      </c>
      <c r="E138" s="42">
        <f t="shared" si="6"/>
        <v>1.24</v>
      </c>
      <c r="F138" s="21">
        <f t="shared" si="5"/>
        <v>0.19354838709677413</v>
      </c>
      <c r="G138" s="45">
        <f t="shared" si="7"/>
        <v>0.49605369523597015</v>
      </c>
      <c r="H138" s="44">
        <f t="shared" si="8"/>
        <v>215.58886617175639</v>
      </c>
      <c r="I138" s="1"/>
    </row>
    <row r="139" spans="2:9">
      <c r="B139" s="21">
        <v>26</v>
      </c>
      <c r="C139" s="21">
        <v>134</v>
      </c>
      <c r="D139" s="21">
        <v>159</v>
      </c>
      <c r="E139" s="42">
        <f t="shared" si="6"/>
        <v>1.1923076923076923</v>
      </c>
      <c r="F139" s="21">
        <f t="shared" si="5"/>
        <v>0.16129032258064513</v>
      </c>
      <c r="G139" s="45">
        <f t="shared" si="7"/>
        <v>0.60133299327430645</v>
      </c>
      <c r="H139" s="44">
        <f t="shared" si="8"/>
        <v>199.2183870992838</v>
      </c>
      <c r="I139" s="1"/>
    </row>
    <row r="140" spans="2:9">
      <c r="B140" s="21">
        <v>27</v>
      </c>
      <c r="C140" s="21">
        <v>156</v>
      </c>
      <c r="D140" s="21">
        <v>156</v>
      </c>
      <c r="E140" s="42">
        <f t="shared" si="6"/>
        <v>1.1481481481481481</v>
      </c>
      <c r="F140" s="21">
        <f t="shared" si="5"/>
        <v>0.12903225806451613</v>
      </c>
      <c r="G140" s="45">
        <f t="shared" si="7"/>
        <v>0.71671371710375398</v>
      </c>
      <c r="H140" s="44">
        <f t="shared" si="8"/>
        <v>181.27717966333645</v>
      </c>
      <c r="I140" s="1"/>
    </row>
    <row r="141" spans="2:9">
      <c r="B141" s="21">
        <v>28</v>
      </c>
      <c r="C141" s="21">
        <v>362</v>
      </c>
      <c r="D141" s="21">
        <v>154</v>
      </c>
      <c r="E141" s="42">
        <f t="shared" si="6"/>
        <v>1.1071428571428572</v>
      </c>
      <c r="F141" s="21">
        <f t="shared" si="5"/>
        <v>9.6774193548387122E-2</v>
      </c>
      <c r="G141" s="45">
        <f t="shared" si="7"/>
        <v>0.84817244175099182</v>
      </c>
      <c r="H141" s="44">
        <f t="shared" si="8"/>
        <v>160.83591209382905</v>
      </c>
      <c r="I141" s="1"/>
    </row>
    <row r="142" spans="2:9">
      <c r="B142" s="21">
        <v>29</v>
      </c>
      <c r="C142" s="21">
        <v>432</v>
      </c>
      <c r="D142" s="21">
        <v>134</v>
      </c>
      <c r="E142" s="42">
        <f t="shared" si="6"/>
        <v>1.0689655172413792</v>
      </c>
      <c r="F142" s="21">
        <f t="shared" si="5"/>
        <v>6.4516129032258007E-2</v>
      </c>
      <c r="G142" s="45">
        <f t="shared" si="7"/>
        <v>1.008264451489415</v>
      </c>
      <c r="H142" s="44">
        <f t="shared" si="8"/>
        <v>135.94229156324184</v>
      </c>
      <c r="I142" s="1"/>
    </row>
    <row r="143" spans="2:9">
      <c r="B143" s="21">
        <v>30</v>
      </c>
      <c r="C143" s="21">
        <v>890</v>
      </c>
      <c r="D143" s="21">
        <v>87</v>
      </c>
      <c r="E143" s="42">
        <f t="shared" si="6"/>
        <v>1.0333333333333334</v>
      </c>
      <c r="F143" s="21">
        <f t="shared" si="5"/>
        <v>3.2258064516129115E-2</v>
      </c>
      <c r="G143" s="45">
        <f t="shared" si="7"/>
        <v>1.2337220363428738</v>
      </c>
      <c r="H143" s="44">
        <f t="shared" si="8"/>
        <v>100.88460459775899</v>
      </c>
      <c r="I143" s="1"/>
    </row>
    <row r="144" spans="2:9">
      <c r="B144" s="1"/>
      <c r="C144" s="1"/>
      <c r="D144" s="1"/>
      <c r="E144" s="1"/>
      <c r="F144" s="1"/>
      <c r="G144" s="1"/>
      <c r="H144" s="1"/>
      <c r="I144" s="1"/>
    </row>
    <row r="145" spans="2:9" ht="15.75" thickBot="1">
      <c r="B145" s="1"/>
      <c r="C145" s="1"/>
      <c r="D145" s="1"/>
      <c r="E145" s="1"/>
      <c r="F145" s="1"/>
      <c r="G145" s="1"/>
      <c r="H145" s="1"/>
      <c r="I145" s="1"/>
    </row>
    <row r="146" spans="2:9" ht="16.5" thickTop="1" thickBot="1">
      <c r="B146" s="46" t="s">
        <v>52</v>
      </c>
      <c r="C146" s="9"/>
      <c r="D146" s="1"/>
      <c r="E146" s="1"/>
      <c r="F146" s="1"/>
      <c r="G146" s="1"/>
      <c r="H146" s="1"/>
      <c r="I146" s="1"/>
    </row>
    <row r="147" spans="2:9" ht="15.75" thickTop="1">
      <c r="B147" s="1"/>
      <c r="C147" s="1"/>
      <c r="D147" s="1"/>
      <c r="E147" s="1"/>
      <c r="F147" s="1"/>
      <c r="G147" s="1"/>
      <c r="H147" s="1"/>
      <c r="I147" s="1"/>
    </row>
    <row r="148" spans="2:9">
      <c r="B148" s="47" t="s">
        <v>47</v>
      </c>
      <c r="C148" s="47"/>
      <c r="D148" s="48">
        <v>382.46666666666664</v>
      </c>
      <c r="F148" s="1"/>
      <c r="G148" s="1"/>
      <c r="H148" s="1"/>
      <c r="I148" s="1"/>
    </row>
    <row r="149" spans="2:9">
      <c r="B149" s="47" t="s">
        <v>48</v>
      </c>
      <c r="C149" s="47"/>
      <c r="D149" s="48">
        <v>199.43017675943341</v>
      </c>
      <c r="E149" s="1"/>
      <c r="F149" s="1"/>
      <c r="G149" s="1"/>
      <c r="H149" s="1"/>
      <c r="I149" s="1"/>
    </row>
    <row r="150" spans="2:9">
      <c r="B150" s="47" t="s">
        <v>49</v>
      </c>
      <c r="C150" s="47"/>
      <c r="D150" s="49">
        <f>AVERAGE(D156:D185)</f>
        <v>5.803181024423929</v>
      </c>
      <c r="E150" s="1"/>
      <c r="F150" s="1"/>
      <c r="G150" s="1"/>
      <c r="H150" s="1"/>
      <c r="I150" s="1"/>
    </row>
    <row r="151" spans="2:9">
      <c r="B151" s="47" t="s">
        <v>50</v>
      </c>
      <c r="C151" s="47"/>
      <c r="D151" s="48">
        <f>STDEV(D156:D185)</f>
        <v>0.56931115239975527</v>
      </c>
      <c r="E151" s="1"/>
      <c r="F151" s="1"/>
      <c r="G151" s="1"/>
      <c r="H151" s="1"/>
      <c r="I151" s="1"/>
    </row>
    <row r="152" spans="2:9">
      <c r="B152" s="1"/>
      <c r="C152" s="1"/>
      <c r="D152" s="1"/>
      <c r="E152" s="1"/>
      <c r="F152" s="1"/>
      <c r="G152" s="1"/>
      <c r="H152" s="1"/>
      <c r="I152" s="1"/>
    </row>
    <row r="153" spans="2:9">
      <c r="B153" s="1"/>
      <c r="C153" s="1"/>
      <c r="D153" s="1"/>
      <c r="E153" s="1"/>
      <c r="F153" s="1"/>
      <c r="G153" s="1"/>
      <c r="H153" s="1"/>
      <c r="I153" s="1"/>
    </row>
    <row r="154" spans="2:9">
      <c r="B154" s="50" t="s">
        <v>0</v>
      </c>
      <c r="C154" s="50" t="s">
        <v>31</v>
      </c>
      <c r="D154" s="50" t="s">
        <v>33</v>
      </c>
      <c r="E154" s="50" t="s">
        <v>27</v>
      </c>
      <c r="F154" s="50" t="s">
        <v>34</v>
      </c>
      <c r="G154" s="50" t="s">
        <v>35</v>
      </c>
      <c r="H154" s="51" t="s">
        <v>32</v>
      </c>
      <c r="I154" s="51" t="s">
        <v>30</v>
      </c>
    </row>
    <row r="155" spans="2:9">
      <c r="B155" s="52"/>
      <c r="C155" s="52"/>
      <c r="D155" s="52"/>
      <c r="E155" s="52"/>
      <c r="F155" s="52"/>
      <c r="G155" s="52"/>
      <c r="H155" s="51"/>
      <c r="I155" s="51"/>
    </row>
    <row r="156" spans="2:9">
      <c r="B156" s="12">
        <v>1</v>
      </c>
      <c r="C156" s="12">
        <v>762</v>
      </c>
      <c r="D156" s="53">
        <f t="shared" ref="D156:D185" si="9">LN(C156)</f>
        <v>6.6359465556866466</v>
      </c>
      <c r="E156" s="53">
        <v>6.6359465556866466</v>
      </c>
      <c r="F156" s="54">
        <f>B156/31</f>
        <v>3.2258064516129031E-2</v>
      </c>
      <c r="G156" s="53">
        <f>1-F156</f>
        <v>0.967741935483871</v>
      </c>
      <c r="H156" s="12">
        <v>1.8486</v>
      </c>
      <c r="I156" s="26">
        <f>EXP(H156*$D$151+$D$150)</f>
        <v>949.19059934868301</v>
      </c>
    </row>
    <row r="157" spans="2:9">
      <c r="B157" s="12">
        <v>2</v>
      </c>
      <c r="C157" s="12">
        <v>330</v>
      </c>
      <c r="D157" s="53">
        <f t="shared" si="9"/>
        <v>5.7990926544605257</v>
      </c>
      <c r="E157" s="53">
        <v>6.7912214627261855</v>
      </c>
      <c r="F157" s="54">
        <f>B157/31</f>
        <v>6.4516129032258063E-2</v>
      </c>
      <c r="G157" s="53">
        <f t="shared" ref="G157:G185" si="10">1-F157</f>
        <v>0.93548387096774199</v>
      </c>
      <c r="H157" s="12">
        <v>1.5179</v>
      </c>
      <c r="I157" s="26">
        <f t="shared" ref="I157:I185" si="11">EXP(H157*$D$151+$D$150)</f>
        <v>786.30001859917741</v>
      </c>
    </row>
    <row r="158" spans="2:9">
      <c r="B158" s="12">
        <v>3</v>
      </c>
      <c r="C158" s="12">
        <v>219</v>
      </c>
      <c r="D158" s="53">
        <f t="shared" si="9"/>
        <v>5.389071729816501</v>
      </c>
      <c r="E158" s="53">
        <v>6.5680779114119758</v>
      </c>
      <c r="F158" s="54">
        <f t="shared" ref="F158:F185" si="12">B158/31</f>
        <v>9.6774193548387094E-2</v>
      </c>
      <c r="G158" s="53">
        <f t="shared" si="10"/>
        <v>0.90322580645161288</v>
      </c>
      <c r="H158" s="12">
        <v>1.3002</v>
      </c>
      <c r="I158" s="26">
        <f t="shared" si="11"/>
        <v>694.64393099395716</v>
      </c>
    </row>
    <row r="159" spans="2:9">
      <c r="B159" s="12">
        <v>4</v>
      </c>
      <c r="C159" s="12">
        <v>361</v>
      </c>
      <c r="D159" s="53">
        <f t="shared" si="9"/>
        <v>5.8888779583328805</v>
      </c>
      <c r="E159" s="53">
        <v>6.4907235345025072</v>
      </c>
      <c r="F159" s="54">
        <f t="shared" si="12"/>
        <v>0.12903225806451613</v>
      </c>
      <c r="G159" s="53">
        <f t="shared" si="10"/>
        <v>0.87096774193548387</v>
      </c>
      <c r="H159" s="12">
        <v>1.131</v>
      </c>
      <c r="I159" s="26">
        <f t="shared" si="11"/>
        <v>630.85241074381838</v>
      </c>
    </row>
    <row r="160" spans="2:9">
      <c r="B160" s="12">
        <v>5</v>
      </c>
      <c r="C160" s="12">
        <v>154</v>
      </c>
      <c r="D160" s="53">
        <f t="shared" si="9"/>
        <v>5.0369526024136295</v>
      </c>
      <c r="E160" s="53">
        <v>6.4232469635335194</v>
      </c>
      <c r="F160" s="54">
        <f t="shared" si="12"/>
        <v>0.16129032258064516</v>
      </c>
      <c r="G160" s="53">
        <f t="shared" si="10"/>
        <v>0.83870967741935487</v>
      </c>
      <c r="H160" s="12">
        <v>0.98919999999999997</v>
      </c>
      <c r="I160" s="26">
        <f t="shared" si="11"/>
        <v>581.92618883304772</v>
      </c>
    </row>
    <row r="161" spans="2:9">
      <c r="B161" s="12">
        <v>6</v>
      </c>
      <c r="C161" s="12">
        <v>411</v>
      </c>
      <c r="D161" s="53">
        <f t="shared" si="9"/>
        <v>6.0185932144962342</v>
      </c>
      <c r="E161" s="53">
        <v>6.2747620212419388</v>
      </c>
      <c r="F161" s="54">
        <f t="shared" si="12"/>
        <v>0.19354838709677419</v>
      </c>
      <c r="G161" s="53">
        <f t="shared" si="10"/>
        <v>0.80645161290322576</v>
      </c>
      <c r="H161" s="12">
        <v>0.8649</v>
      </c>
      <c r="I161" s="26">
        <f t="shared" si="11"/>
        <v>542.16925979595237</v>
      </c>
    </row>
    <row r="162" spans="2:9">
      <c r="B162" s="12">
        <v>7</v>
      </c>
      <c r="C162" s="12">
        <v>616</v>
      </c>
      <c r="D162" s="53">
        <f t="shared" si="9"/>
        <v>6.4232469635335194</v>
      </c>
      <c r="E162" s="53">
        <v>6.2383246250395077</v>
      </c>
      <c r="F162" s="54">
        <f t="shared" si="12"/>
        <v>0.22580645161290322</v>
      </c>
      <c r="G162" s="53">
        <f t="shared" si="10"/>
        <v>0.77419354838709675</v>
      </c>
      <c r="H162" s="12">
        <v>0.75270000000000004</v>
      </c>
      <c r="I162" s="26">
        <f t="shared" si="11"/>
        <v>508.62017953620614</v>
      </c>
    </row>
    <row r="163" spans="2:9">
      <c r="B163" s="12">
        <v>8</v>
      </c>
      <c r="C163" s="12">
        <v>356</v>
      </c>
      <c r="D163" s="53">
        <f t="shared" si="9"/>
        <v>5.8749307308520304</v>
      </c>
      <c r="E163" s="53">
        <v>6.1158921254830343</v>
      </c>
      <c r="F163" s="54">
        <f t="shared" si="12"/>
        <v>0.25806451612903225</v>
      </c>
      <c r="G163" s="53">
        <f t="shared" si="10"/>
        <v>0.74193548387096775</v>
      </c>
      <c r="H163" s="12">
        <v>0.64929999999999999</v>
      </c>
      <c r="I163" s="26">
        <f t="shared" si="11"/>
        <v>479.54356999843424</v>
      </c>
    </row>
    <row r="164" spans="2:9">
      <c r="B164" s="12">
        <v>9</v>
      </c>
      <c r="C164" s="12">
        <v>512</v>
      </c>
      <c r="D164" s="53">
        <f t="shared" si="9"/>
        <v>6.2383246250395077</v>
      </c>
      <c r="E164" s="53">
        <v>6.089044875446846</v>
      </c>
      <c r="F164" s="54">
        <f t="shared" si="12"/>
        <v>0.29032258064516131</v>
      </c>
      <c r="G164" s="53">
        <f t="shared" si="10"/>
        <v>0.70967741935483875</v>
      </c>
      <c r="H164" s="12">
        <v>0.5524</v>
      </c>
      <c r="I164" s="26">
        <f t="shared" si="11"/>
        <v>453.80541507514636</v>
      </c>
    </row>
    <row r="165" spans="2:9">
      <c r="B165" s="12">
        <v>10</v>
      </c>
      <c r="C165" s="12">
        <v>375</v>
      </c>
      <c r="D165" s="53">
        <f t="shared" si="9"/>
        <v>5.9269260259704106</v>
      </c>
      <c r="E165" s="53">
        <v>6.0684255882441107</v>
      </c>
      <c r="F165" s="54">
        <f t="shared" si="12"/>
        <v>0.32258064516129031</v>
      </c>
      <c r="G165" s="53">
        <f t="shared" si="10"/>
        <v>0.67741935483870974</v>
      </c>
      <c r="H165" s="12">
        <v>0.46050000000000002</v>
      </c>
      <c r="I165" s="26">
        <f t="shared" si="11"/>
        <v>430.67287452574647</v>
      </c>
    </row>
    <row r="166" spans="2:9">
      <c r="B166" s="12">
        <v>11</v>
      </c>
      <c r="C166" s="12">
        <v>375</v>
      </c>
      <c r="D166" s="53">
        <f t="shared" si="9"/>
        <v>5.9269260259704106</v>
      </c>
      <c r="E166" s="53">
        <v>6.0544393462693709</v>
      </c>
      <c r="F166" s="54">
        <f t="shared" si="12"/>
        <v>0.35483870967741937</v>
      </c>
      <c r="G166" s="53">
        <f t="shared" si="10"/>
        <v>0.64516129032258063</v>
      </c>
      <c r="H166" s="12">
        <v>0.37230000000000002</v>
      </c>
      <c r="I166" s="26">
        <f t="shared" si="11"/>
        <v>409.58136064921581</v>
      </c>
    </row>
    <row r="167" spans="2:9">
      <c r="B167" s="12">
        <v>12</v>
      </c>
      <c r="C167" s="12">
        <v>531</v>
      </c>
      <c r="D167" s="53">
        <f t="shared" si="9"/>
        <v>6.2747620212419388</v>
      </c>
      <c r="E167" s="53">
        <v>6.0185932144962342</v>
      </c>
      <c r="F167" s="54">
        <f t="shared" si="12"/>
        <v>0.38709677419354838</v>
      </c>
      <c r="G167" s="53">
        <f t="shared" si="10"/>
        <v>0.61290322580645162</v>
      </c>
      <c r="H167" s="12">
        <v>0.28689999999999999</v>
      </c>
      <c r="I167" s="26">
        <f t="shared" si="11"/>
        <v>390.14419206926578</v>
      </c>
    </row>
    <row r="168" spans="2:9">
      <c r="B168" s="12">
        <v>13</v>
      </c>
      <c r="C168" s="12">
        <v>426</v>
      </c>
      <c r="D168" s="53">
        <f t="shared" si="9"/>
        <v>6.0544393462693709</v>
      </c>
      <c r="E168" s="53">
        <v>5.9712618397904622</v>
      </c>
      <c r="F168" s="54">
        <f t="shared" si="12"/>
        <v>0.41935483870967744</v>
      </c>
      <c r="G168" s="53">
        <f t="shared" si="10"/>
        <v>0.58064516129032251</v>
      </c>
      <c r="H168" s="12">
        <v>0.20349999999999999</v>
      </c>
      <c r="I168" s="26">
        <f t="shared" si="11"/>
        <v>372.05282390519289</v>
      </c>
    </row>
    <row r="169" spans="2:9">
      <c r="B169" s="12">
        <v>14</v>
      </c>
      <c r="C169" s="12">
        <v>441</v>
      </c>
      <c r="D169" s="53">
        <f t="shared" si="9"/>
        <v>6.089044875446846</v>
      </c>
      <c r="E169" s="53">
        <v>5.9269260259704106</v>
      </c>
      <c r="F169" s="54">
        <f t="shared" si="12"/>
        <v>0.45161290322580644</v>
      </c>
      <c r="G169" s="53">
        <f t="shared" si="10"/>
        <v>0.54838709677419351</v>
      </c>
      <c r="H169" s="12">
        <v>0.1216</v>
      </c>
      <c r="I169" s="26">
        <f t="shared" si="11"/>
        <v>355.10348731456179</v>
      </c>
    </row>
    <row r="170" spans="2:9">
      <c r="B170" s="12">
        <v>15</v>
      </c>
      <c r="C170" s="12">
        <v>323</v>
      </c>
      <c r="D170" s="53">
        <f t="shared" si="9"/>
        <v>5.7776523232226564</v>
      </c>
      <c r="E170" s="53">
        <v>5.9269260259704106</v>
      </c>
      <c r="F170" s="54">
        <f t="shared" si="12"/>
        <v>0.4838709677419355</v>
      </c>
      <c r="G170" s="53">
        <f t="shared" si="10"/>
        <v>0.5161290322580645</v>
      </c>
      <c r="H170" s="12">
        <v>4.0399999999999998E-2</v>
      </c>
      <c r="I170" s="26">
        <f t="shared" si="11"/>
        <v>339.06139425524691</v>
      </c>
    </row>
    <row r="171" spans="2:9">
      <c r="B171" s="12">
        <v>16</v>
      </c>
      <c r="C171" s="12">
        <v>392</v>
      </c>
      <c r="D171" s="53">
        <f t="shared" si="9"/>
        <v>5.9712618397904622</v>
      </c>
      <c r="E171" s="53">
        <v>5.8916442118257715</v>
      </c>
      <c r="F171" s="54">
        <f t="shared" si="12"/>
        <v>0.5161290322580645</v>
      </c>
      <c r="G171" s="53">
        <f t="shared" si="10"/>
        <v>0.4838709677419355</v>
      </c>
      <c r="H171" s="12">
        <v>-4.0399999999999998E-2</v>
      </c>
      <c r="I171" s="26">
        <f t="shared" si="11"/>
        <v>323.81774881389617</v>
      </c>
    </row>
    <row r="172" spans="2:9">
      <c r="B172" s="12">
        <v>17</v>
      </c>
      <c r="C172" s="12">
        <v>191</v>
      </c>
      <c r="D172" s="53">
        <f t="shared" si="9"/>
        <v>5.2522734280466299</v>
      </c>
      <c r="E172" s="53">
        <v>5.8888779583328805</v>
      </c>
      <c r="F172" s="54">
        <f t="shared" si="12"/>
        <v>0.54838709677419351</v>
      </c>
      <c r="G172" s="53">
        <f t="shared" si="10"/>
        <v>0.45161290322580649</v>
      </c>
      <c r="H172" s="12">
        <f>-0.1216</f>
        <v>-0.1216</v>
      </c>
      <c r="I172" s="26">
        <f t="shared" si="11"/>
        <v>309.18901480732552</v>
      </c>
    </row>
    <row r="173" spans="2:9">
      <c r="B173" s="12">
        <v>18</v>
      </c>
      <c r="C173" s="12">
        <v>185</v>
      </c>
      <c r="D173" s="53">
        <f t="shared" si="9"/>
        <v>5.2203558250783244</v>
      </c>
      <c r="E173" s="53">
        <v>5.8749307308520304</v>
      </c>
      <c r="F173" s="54">
        <f t="shared" si="12"/>
        <v>0.58064516129032262</v>
      </c>
      <c r="G173" s="53">
        <f t="shared" si="10"/>
        <v>0.41935483870967738</v>
      </c>
      <c r="H173" s="12">
        <v>-0.20349999999999999</v>
      </c>
      <c r="I173" s="26">
        <f t="shared" si="11"/>
        <v>295.10351848696865</v>
      </c>
    </row>
    <row r="174" spans="2:9">
      <c r="B174" s="12">
        <v>19</v>
      </c>
      <c r="C174" s="12">
        <v>453</v>
      </c>
      <c r="D174" s="53">
        <f t="shared" si="9"/>
        <v>6.1158921254830343</v>
      </c>
      <c r="E174" s="53">
        <v>5.7990926544605257</v>
      </c>
      <c r="F174" s="54">
        <f t="shared" si="12"/>
        <v>0.61290322580645162</v>
      </c>
      <c r="G174" s="53">
        <f t="shared" si="10"/>
        <v>0.38709677419354838</v>
      </c>
      <c r="H174" s="12">
        <v>-0.28689999999999999</v>
      </c>
      <c r="I174" s="26">
        <f t="shared" si="11"/>
        <v>281.41927940822006</v>
      </c>
    </row>
    <row r="175" spans="2:9">
      <c r="B175" s="12">
        <v>20</v>
      </c>
      <c r="C175" s="12">
        <v>87</v>
      </c>
      <c r="D175" s="53">
        <f t="shared" si="9"/>
        <v>4.4659081186545837</v>
      </c>
      <c r="E175" s="53">
        <v>5.7776523232226564</v>
      </c>
      <c r="F175" s="54">
        <f t="shared" si="12"/>
        <v>0.64516129032258063</v>
      </c>
      <c r="G175" s="53">
        <f t="shared" si="10"/>
        <v>0.35483870967741937</v>
      </c>
      <c r="H175" s="12">
        <v>-0.37230000000000002</v>
      </c>
      <c r="I175" s="26">
        <f t="shared" si="11"/>
        <v>268.06419418941198</v>
      </c>
    </row>
    <row r="176" spans="2:9">
      <c r="B176" s="12">
        <v>21</v>
      </c>
      <c r="C176" s="12">
        <v>712</v>
      </c>
      <c r="D176" s="53">
        <f t="shared" si="9"/>
        <v>6.5680779114119758</v>
      </c>
      <c r="E176" s="53">
        <v>5.6204008657171496</v>
      </c>
      <c r="F176" s="54">
        <f t="shared" si="12"/>
        <v>0.67741935483870963</v>
      </c>
      <c r="G176" s="53">
        <f t="shared" si="10"/>
        <v>0.32258064516129037</v>
      </c>
      <c r="H176" s="12">
        <v>-0.46050000000000002</v>
      </c>
      <c r="I176" s="26">
        <f t="shared" si="11"/>
        <v>254.93617985191048</v>
      </c>
    </row>
    <row r="177" spans="2:9">
      <c r="B177" s="12">
        <v>22</v>
      </c>
      <c r="C177" s="12">
        <v>659</v>
      </c>
      <c r="D177" s="53">
        <f t="shared" si="9"/>
        <v>6.4907235345025072</v>
      </c>
      <c r="E177" s="53">
        <v>5.389071729816501</v>
      </c>
      <c r="F177" s="54">
        <f t="shared" si="12"/>
        <v>0.70967741935483875</v>
      </c>
      <c r="G177" s="53">
        <f t="shared" si="10"/>
        <v>0.29032258064516125</v>
      </c>
      <c r="H177" s="12">
        <v>-0.5524</v>
      </c>
      <c r="I177" s="26">
        <f t="shared" si="11"/>
        <v>241.94091509298977</v>
      </c>
    </row>
    <row r="178" spans="2:9">
      <c r="B178" s="12">
        <v>23</v>
      </c>
      <c r="C178" s="12">
        <v>276</v>
      </c>
      <c r="D178" s="53">
        <f t="shared" si="9"/>
        <v>5.6204008657171496</v>
      </c>
      <c r="E178" s="53">
        <v>5.2678581590633282</v>
      </c>
      <c r="F178" s="54">
        <f t="shared" si="12"/>
        <v>0.74193548387096775</v>
      </c>
      <c r="G178" s="53">
        <f t="shared" si="10"/>
        <v>0.25806451612903225</v>
      </c>
      <c r="H178" s="12">
        <v>-0.64929999999999999</v>
      </c>
      <c r="I178" s="26">
        <f t="shared" si="11"/>
        <v>228.95541566284263</v>
      </c>
    </row>
    <row r="179" spans="2:9">
      <c r="B179" s="12">
        <v>24</v>
      </c>
      <c r="C179" s="12">
        <v>194</v>
      </c>
      <c r="D179" s="53">
        <f t="shared" si="9"/>
        <v>5.2678581590633282</v>
      </c>
      <c r="E179" s="53">
        <v>5.2522734280466299</v>
      </c>
      <c r="F179" s="54">
        <f t="shared" si="12"/>
        <v>0.77419354838709675</v>
      </c>
      <c r="G179" s="53">
        <f t="shared" si="10"/>
        <v>0.22580645161290325</v>
      </c>
      <c r="H179" s="12">
        <v>-0.75270000000000004</v>
      </c>
      <c r="I179" s="26">
        <f t="shared" si="11"/>
        <v>215.86657748725693</v>
      </c>
    </row>
    <row r="180" spans="2:9">
      <c r="B180" s="12">
        <v>25</v>
      </c>
      <c r="C180" s="12">
        <v>159</v>
      </c>
      <c r="D180" s="53">
        <f t="shared" si="9"/>
        <v>5.0689042022202315</v>
      </c>
      <c r="E180" s="53">
        <v>5.2203558250783244</v>
      </c>
      <c r="F180" s="54">
        <f t="shared" si="12"/>
        <v>0.80645161290322576</v>
      </c>
      <c r="G180" s="53">
        <f t="shared" si="10"/>
        <v>0.19354838709677424</v>
      </c>
      <c r="H180" s="12">
        <v>-0.8649</v>
      </c>
      <c r="I180" s="26">
        <f t="shared" si="11"/>
        <v>202.50889443410429</v>
      </c>
    </row>
    <row r="181" spans="2:9">
      <c r="B181" s="12">
        <v>26</v>
      </c>
      <c r="C181" s="12">
        <v>134</v>
      </c>
      <c r="D181" s="53">
        <f t="shared" si="9"/>
        <v>4.8978397999509111</v>
      </c>
      <c r="E181" s="53">
        <v>5.0689042022202315</v>
      </c>
      <c r="F181" s="54">
        <f t="shared" si="12"/>
        <v>0.83870967741935487</v>
      </c>
      <c r="G181" s="53">
        <f t="shared" si="10"/>
        <v>0.16129032258064513</v>
      </c>
      <c r="H181" s="12">
        <v>-0.98919999999999997</v>
      </c>
      <c r="I181" s="26">
        <f t="shared" si="11"/>
        <v>188.67358009373669</v>
      </c>
    </row>
    <row r="182" spans="2:9">
      <c r="B182" s="12">
        <v>27</v>
      </c>
      <c r="C182" s="12">
        <v>156</v>
      </c>
      <c r="D182" s="53">
        <f t="shared" si="9"/>
        <v>5.0498560072495371</v>
      </c>
      <c r="E182" s="53">
        <v>5.0498560072495371</v>
      </c>
      <c r="F182" s="54">
        <f t="shared" si="12"/>
        <v>0.87096774193548387</v>
      </c>
      <c r="G182" s="53">
        <f t="shared" si="10"/>
        <v>0.12903225806451613</v>
      </c>
      <c r="H182" s="12">
        <v>-1.131</v>
      </c>
      <c r="I182" s="26">
        <f t="shared" si="11"/>
        <v>174.04086205833812</v>
      </c>
    </row>
    <row r="183" spans="2:9">
      <c r="B183" s="12">
        <v>28</v>
      </c>
      <c r="C183" s="12">
        <v>362</v>
      </c>
      <c r="D183" s="53">
        <f t="shared" si="9"/>
        <v>5.8916442118257715</v>
      </c>
      <c r="E183" s="53">
        <v>5.0369526024136295</v>
      </c>
      <c r="F183" s="54">
        <f t="shared" si="12"/>
        <v>0.90322580645161288</v>
      </c>
      <c r="G183" s="53">
        <f t="shared" si="10"/>
        <v>9.6774193548387122E-2</v>
      </c>
      <c r="H183" s="12">
        <v>-1.3002</v>
      </c>
      <c r="I183" s="26">
        <f t="shared" si="11"/>
        <v>158.05809638375734</v>
      </c>
    </row>
    <row r="184" spans="2:9">
      <c r="B184" s="12">
        <v>29</v>
      </c>
      <c r="C184" s="12">
        <v>432</v>
      </c>
      <c r="D184" s="53">
        <f t="shared" si="9"/>
        <v>6.0684255882441107</v>
      </c>
      <c r="E184" s="53">
        <v>4.8978397999509111</v>
      </c>
      <c r="F184" s="54">
        <f t="shared" si="12"/>
        <v>0.93548387096774188</v>
      </c>
      <c r="G184" s="53">
        <f t="shared" si="10"/>
        <v>6.4516129032258118E-2</v>
      </c>
      <c r="H184" s="12">
        <v>-1.5179</v>
      </c>
      <c r="I184" s="26">
        <f t="shared" si="11"/>
        <v>139.63384815001942</v>
      </c>
    </row>
    <row r="185" spans="2:9">
      <c r="B185" s="12">
        <v>30</v>
      </c>
      <c r="C185" s="12">
        <v>890</v>
      </c>
      <c r="D185" s="53">
        <f t="shared" si="9"/>
        <v>6.7912214627261855</v>
      </c>
      <c r="E185" s="53">
        <v>4.4659081186545837</v>
      </c>
      <c r="F185" s="54">
        <f t="shared" si="12"/>
        <v>0.967741935483871</v>
      </c>
      <c r="G185" s="53">
        <f t="shared" si="10"/>
        <v>3.2258064516129004E-2</v>
      </c>
      <c r="H185" s="12">
        <v>-1.8486</v>
      </c>
      <c r="I185" s="26">
        <f t="shared" si="11"/>
        <v>115.67128611763923</v>
      </c>
    </row>
    <row r="186" spans="2:9">
      <c r="B186" s="1"/>
      <c r="C186" s="1"/>
      <c r="D186" s="1"/>
      <c r="E186" s="1"/>
      <c r="F186" s="1"/>
      <c r="G186" s="1"/>
      <c r="H186" s="1"/>
      <c r="I186" s="1"/>
    </row>
    <row r="187" spans="2:9" ht="15.75" thickBot="1">
      <c r="B187" s="1"/>
      <c r="C187" s="1"/>
      <c r="D187" s="1"/>
      <c r="E187" s="1"/>
      <c r="F187" s="1"/>
      <c r="G187" s="1"/>
      <c r="H187" s="1"/>
      <c r="I187" s="1"/>
    </row>
    <row r="188" spans="2:9" ht="20.25" thickTop="1" thickBot="1">
      <c r="B188" s="13" t="s">
        <v>61</v>
      </c>
      <c r="C188" s="1"/>
      <c r="D188" s="1"/>
      <c r="E188" s="1"/>
      <c r="F188" s="1"/>
      <c r="G188" s="1"/>
      <c r="H188" s="1"/>
      <c r="I188" s="1"/>
    </row>
    <row r="189" spans="2:9" ht="15.75" thickTop="1">
      <c r="B189" s="1"/>
      <c r="C189" s="1"/>
      <c r="D189" s="1"/>
      <c r="E189" s="1"/>
      <c r="F189" s="1"/>
      <c r="G189" s="1"/>
      <c r="H189" s="1"/>
      <c r="I189" s="1"/>
    </row>
    <row r="190" spans="2:9">
      <c r="B190" s="55" t="s">
        <v>41</v>
      </c>
      <c r="C190" s="55" t="s">
        <v>36</v>
      </c>
      <c r="D190" s="55" t="s">
        <v>37</v>
      </c>
      <c r="E190" s="55" t="s">
        <v>38</v>
      </c>
      <c r="F190" s="55" t="s">
        <v>39</v>
      </c>
      <c r="G190" s="1"/>
      <c r="H190" s="1"/>
      <c r="I190" s="1"/>
    </row>
    <row r="191" spans="2:9">
      <c r="B191" s="57">
        <v>1</v>
      </c>
      <c r="C191" s="12">
        <v>0.2</v>
      </c>
      <c r="D191" s="12">
        <f>30*C191</f>
        <v>6</v>
      </c>
      <c r="E191" s="12">
        <v>6</v>
      </c>
      <c r="F191" s="12">
        <v>0</v>
      </c>
      <c r="G191" s="1"/>
      <c r="H191" s="1"/>
      <c r="I191" s="1"/>
    </row>
    <row r="192" spans="2:9">
      <c r="B192" s="57">
        <v>2</v>
      </c>
      <c r="C192" s="12">
        <v>0.2</v>
      </c>
      <c r="D192" s="12">
        <f t="shared" ref="D192:D195" si="13">30*C192</f>
        <v>6</v>
      </c>
      <c r="E192" s="12">
        <v>6</v>
      </c>
      <c r="F192" s="12">
        <v>0</v>
      </c>
      <c r="G192" s="1"/>
      <c r="H192" s="1"/>
      <c r="I192" s="1"/>
    </row>
    <row r="193" spans="2:11">
      <c r="B193" s="57">
        <v>3</v>
      </c>
      <c r="C193" s="12">
        <v>0.2</v>
      </c>
      <c r="D193" s="12">
        <f t="shared" si="13"/>
        <v>6</v>
      </c>
      <c r="E193" s="12">
        <v>6</v>
      </c>
      <c r="F193" s="12">
        <v>0</v>
      </c>
      <c r="G193" s="1"/>
      <c r="H193" s="1"/>
      <c r="I193" s="1"/>
    </row>
    <row r="194" spans="2:11">
      <c r="B194" s="57">
        <v>4</v>
      </c>
      <c r="C194" s="12">
        <v>0.2</v>
      </c>
      <c r="D194" s="12">
        <f t="shared" si="13"/>
        <v>6</v>
      </c>
      <c r="E194" s="12">
        <v>6</v>
      </c>
      <c r="F194" s="12">
        <v>0</v>
      </c>
      <c r="G194" s="1"/>
      <c r="H194" s="1"/>
      <c r="I194" s="1"/>
    </row>
    <row r="195" spans="2:11">
      <c r="B195" s="57">
        <v>5</v>
      </c>
      <c r="C195" s="12">
        <v>0.2</v>
      </c>
      <c r="D195" s="12">
        <f t="shared" si="13"/>
        <v>6</v>
      </c>
      <c r="E195" s="12">
        <v>6</v>
      </c>
      <c r="F195" s="12">
        <v>0</v>
      </c>
      <c r="G195" s="1"/>
      <c r="H195" s="1"/>
      <c r="I195" s="1"/>
    </row>
    <row r="196" spans="2:11">
      <c r="B196" s="1"/>
      <c r="C196" s="1"/>
      <c r="D196" s="1"/>
      <c r="E196" s="56" t="s">
        <v>40</v>
      </c>
      <c r="F196" s="12">
        <v>0</v>
      </c>
      <c r="G196" s="1"/>
      <c r="H196" s="1"/>
      <c r="I196" s="1"/>
    </row>
    <row r="197" spans="2:11">
      <c r="B197" s="1"/>
      <c r="C197" s="1"/>
      <c r="D197" s="1"/>
      <c r="E197" s="1"/>
      <c r="F197" s="1"/>
      <c r="G197" s="1"/>
      <c r="H197" s="1"/>
      <c r="I197" s="1"/>
    </row>
    <row r="198" spans="2:11">
      <c r="B198" s="1"/>
      <c r="C198" s="1"/>
      <c r="D198" s="1"/>
      <c r="E198" s="1"/>
      <c r="F198" s="1"/>
      <c r="G198" s="1"/>
      <c r="H198" s="1"/>
      <c r="I198" s="1"/>
    </row>
    <row r="199" spans="2:11">
      <c r="B199" s="61" t="s">
        <v>42</v>
      </c>
      <c r="C199" s="1"/>
      <c r="D199" s="1"/>
      <c r="E199" s="1"/>
      <c r="F199" s="1"/>
      <c r="G199" s="1"/>
      <c r="H199" s="1"/>
      <c r="I199" s="1"/>
    </row>
    <row r="200" spans="2:11">
      <c r="B200" s="58" t="s">
        <v>63</v>
      </c>
      <c r="C200" s="59" t="s">
        <v>62</v>
      </c>
      <c r="D200" s="59" t="s">
        <v>64</v>
      </c>
      <c r="F200" s="1"/>
      <c r="G200" s="1"/>
      <c r="H200" s="1"/>
      <c r="I200" s="1"/>
    </row>
    <row r="201" spans="2:11">
      <c r="B201" s="60">
        <v>2</v>
      </c>
      <c r="C201" s="60">
        <v>1</v>
      </c>
      <c r="D201" s="21">
        <v>9.1999999999999993</v>
      </c>
      <c r="F201" s="1"/>
      <c r="G201" s="1"/>
      <c r="H201" s="1"/>
      <c r="I201" s="1"/>
    </row>
    <row r="202" spans="2:11">
      <c r="B202" s="60">
        <v>2</v>
      </c>
      <c r="C202" s="21">
        <v>5</v>
      </c>
      <c r="D202" s="21">
        <v>6</v>
      </c>
      <c r="F202" s="1"/>
      <c r="G202" s="1"/>
      <c r="H202" s="1"/>
      <c r="I202" s="1"/>
    </row>
    <row r="203" spans="2:11">
      <c r="B203" s="60">
        <v>2</v>
      </c>
      <c r="C203" s="21">
        <v>10</v>
      </c>
      <c r="D203" s="21">
        <v>4.5999999999999996</v>
      </c>
      <c r="F203" s="1"/>
      <c r="G203" s="1"/>
      <c r="H203" s="1"/>
      <c r="I203" s="1"/>
    </row>
    <row r="204" spans="2:11">
      <c r="B204" s="1"/>
      <c r="C204" s="1"/>
      <c r="D204" s="1"/>
      <c r="E204" s="1"/>
      <c r="F204" s="1"/>
      <c r="G204" s="1"/>
      <c r="H204" s="1"/>
      <c r="I204" s="1"/>
    </row>
    <row r="205" spans="2:11">
      <c r="B205" s="7" t="s">
        <v>43</v>
      </c>
      <c r="C205" s="8" t="s">
        <v>44</v>
      </c>
      <c r="D205" s="8"/>
      <c r="E205" s="8"/>
      <c r="F205" s="1"/>
      <c r="G205" s="1"/>
      <c r="H205" s="1"/>
      <c r="I205" s="1"/>
      <c r="J205" s="4"/>
      <c r="K205" s="4"/>
    </row>
    <row r="206" spans="2:11" ht="15.75" thickBot="1">
      <c r="B206" s="1"/>
      <c r="C206" s="1"/>
      <c r="D206" s="1"/>
      <c r="E206" s="1"/>
      <c r="F206" s="1"/>
      <c r="G206" s="1"/>
      <c r="H206" s="1"/>
      <c r="I206" s="1"/>
    </row>
    <row r="207" spans="2:11" ht="20.25" thickTop="1" thickBot="1">
      <c r="B207" s="13" t="s">
        <v>65</v>
      </c>
      <c r="C207" s="1"/>
      <c r="D207" s="1"/>
      <c r="E207" s="1"/>
      <c r="F207" s="1"/>
      <c r="G207" s="1"/>
      <c r="H207" s="1"/>
      <c r="I207" s="1"/>
    </row>
    <row r="208" spans="2:11" ht="16.5" thickTop="1" thickBot="1">
      <c r="B208" s="1"/>
      <c r="C208" s="1"/>
      <c r="D208" s="1"/>
      <c r="E208" s="1"/>
      <c r="F208" s="1"/>
      <c r="G208" s="1"/>
      <c r="H208" s="1"/>
      <c r="I208" s="1"/>
    </row>
    <row r="209" spans="2:9" ht="16.5" thickTop="1" thickBot="1">
      <c r="B209" s="31" t="s">
        <v>51</v>
      </c>
      <c r="C209" s="62"/>
      <c r="D209" s="1"/>
      <c r="E209" s="1"/>
      <c r="F209" s="1"/>
      <c r="G209" s="1"/>
      <c r="H209" s="1"/>
      <c r="I209" s="1"/>
    </row>
    <row r="210" spans="2:9" ht="15.75" thickTop="1">
      <c r="B210" s="1"/>
      <c r="C210" s="1"/>
      <c r="D210" s="1"/>
      <c r="E210" s="1"/>
      <c r="F210" s="1"/>
      <c r="G210" s="1"/>
      <c r="H210" s="1"/>
      <c r="I210" s="1"/>
    </row>
    <row r="211" spans="2:9">
      <c r="B211" s="63" t="s">
        <v>45</v>
      </c>
      <c r="C211" s="63" t="s">
        <v>19</v>
      </c>
      <c r="D211" s="63" t="s">
        <v>46</v>
      </c>
      <c r="E211" s="1"/>
      <c r="F211" s="1"/>
      <c r="G211" s="1"/>
      <c r="H211" s="1"/>
      <c r="I211" s="1"/>
    </row>
    <row r="212" spans="2:9">
      <c r="B212" s="12">
        <v>10</v>
      </c>
      <c r="C212" s="12">
        <f>1-1/B212</f>
        <v>0.9</v>
      </c>
      <c r="D212" s="12">
        <f>$C$106-$C$107*(0.45+0.7797*LN(LN(B212)-LN(B212-1)))</f>
        <v>642.64554978923195</v>
      </c>
      <c r="E212" s="1"/>
      <c r="F212" s="1"/>
      <c r="G212" s="1"/>
      <c r="H212" s="1"/>
      <c r="I212" s="1"/>
    </row>
    <row r="213" spans="2:9">
      <c r="B213" s="12">
        <v>20</v>
      </c>
      <c r="C213" s="12">
        <f t="shared" ref="C213:C214" si="14">1-1/B213</f>
        <v>0.95</v>
      </c>
      <c r="D213" s="12">
        <f t="shared" ref="D213:D214" si="15">$C$106-$C$107*(0.45+0.7797*LN(LN(B213)-LN(B213-1)))</f>
        <v>754.57570270653991</v>
      </c>
      <c r="E213" s="1"/>
      <c r="F213" s="1"/>
      <c r="G213" s="1"/>
      <c r="H213" s="1"/>
      <c r="I213" s="1"/>
    </row>
    <row r="214" spans="2:9">
      <c r="B214" s="12">
        <v>100</v>
      </c>
      <c r="C214" s="12">
        <f>1-1/B214</f>
        <v>0.99</v>
      </c>
      <c r="D214" s="12">
        <f>$C$106-$C$107*(0.45+0.7797*LN(LN(B214)-LN(B214-1)))</f>
        <v>1008.0265518172309</v>
      </c>
      <c r="E214" s="1"/>
      <c r="F214" s="1"/>
      <c r="G214" s="1"/>
      <c r="H214" s="1"/>
      <c r="I214" s="1"/>
    </row>
    <row r="215" spans="2:9" ht="15.75" thickBot="1">
      <c r="B215" s="1"/>
      <c r="C215" s="1"/>
      <c r="D215" s="1"/>
      <c r="E215" s="1"/>
      <c r="F215" s="1"/>
      <c r="G215" s="1"/>
      <c r="H215" s="1"/>
      <c r="I215" s="1"/>
    </row>
    <row r="216" spans="2:9" ht="16.5" thickTop="1" thickBot="1">
      <c r="B216" s="46" t="s">
        <v>52</v>
      </c>
      <c r="C216" s="62"/>
      <c r="D216" s="1"/>
      <c r="E216" s="1"/>
      <c r="F216" s="1"/>
      <c r="G216" s="1"/>
      <c r="H216" s="1"/>
      <c r="I216" s="1"/>
    </row>
    <row r="217" spans="2:9" ht="15.75" thickTop="1">
      <c r="B217" s="1"/>
      <c r="C217" s="1"/>
      <c r="D217" s="1"/>
      <c r="E217" s="1"/>
      <c r="F217" s="1"/>
      <c r="G217" s="1"/>
      <c r="H217" s="1"/>
      <c r="I217" s="1"/>
    </row>
    <row r="218" spans="2:9">
      <c r="B218" s="64" t="s">
        <v>11</v>
      </c>
      <c r="C218" s="64" t="s">
        <v>19</v>
      </c>
      <c r="D218" s="64" t="s">
        <v>32</v>
      </c>
      <c r="E218" s="64" t="s">
        <v>46</v>
      </c>
      <c r="F218" s="1"/>
      <c r="G218" s="1"/>
      <c r="H218" s="1"/>
      <c r="I218" s="1"/>
    </row>
    <row r="219" spans="2:9">
      <c r="B219" s="12">
        <v>10</v>
      </c>
      <c r="C219" s="12">
        <v>0.9</v>
      </c>
      <c r="D219" s="12">
        <v>1.2816000000000001</v>
      </c>
      <c r="E219" s="12">
        <f>EXP(D219*$D$151+$D$150)</f>
        <v>687.32702462562611</v>
      </c>
      <c r="F219" s="1"/>
      <c r="G219" s="1"/>
      <c r="H219" s="1"/>
      <c r="I219" s="1"/>
    </row>
    <row r="220" spans="2:9">
      <c r="B220" s="12">
        <v>20</v>
      </c>
      <c r="C220" s="12">
        <v>0.95</v>
      </c>
      <c r="D220" s="12">
        <v>1.6449</v>
      </c>
      <c r="E220" s="12">
        <f t="shared" ref="E220:E221" si="16">EXP(D220*$D$151+$D$150)</f>
        <v>845.25718247332679</v>
      </c>
      <c r="F220" s="1"/>
      <c r="G220" s="1"/>
      <c r="H220" s="1"/>
      <c r="I220" s="1"/>
    </row>
    <row r="221" spans="2:9">
      <c r="B221" s="12">
        <v>100</v>
      </c>
      <c r="C221" s="12">
        <v>0.999</v>
      </c>
      <c r="D221" s="12">
        <v>3.0901999999999998</v>
      </c>
      <c r="E221" s="12">
        <f t="shared" si="16"/>
        <v>1924.5863635786036</v>
      </c>
      <c r="F221" s="1"/>
      <c r="G221" s="1"/>
      <c r="H221" s="1"/>
      <c r="I221" s="1"/>
    </row>
    <row r="222" spans="2:9">
      <c r="B222" s="1"/>
      <c r="C222" s="1"/>
      <c r="D222" s="1"/>
      <c r="E222" s="1"/>
      <c r="F222" s="1"/>
      <c r="G222" s="1"/>
      <c r="H222" s="1"/>
      <c r="I222" s="1"/>
    </row>
    <row r="223" spans="2:9">
      <c r="B223" s="1"/>
      <c r="C223" s="1"/>
      <c r="D223" s="1"/>
      <c r="E223" s="1"/>
      <c r="F223" s="1"/>
      <c r="G223" s="1"/>
      <c r="H223" s="1"/>
      <c r="I223" s="1"/>
    </row>
    <row r="224" spans="2:9">
      <c r="B224" s="1"/>
      <c r="C224" s="1"/>
      <c r="D224" s="1"/>
      <c r="E224" s="1"/>
      <c r="F224" s="1"/>
      <c r="G224" s="1"/>
      <c r="H224" s="1"/>
      <c r="I224" s="1"/>
    </row>
  </sheetData>
  <mergeCells count="29">
    <mergeCell ref="C205:E205"/>
    <mergeCell ref="D154:D155"/>
    <mergeCell ref="E154:E155"/>
    <mergeCell ref="B150:C150"/>
    <mergeCell ref="B151:C151"/>
    <mergeCell ref="B154:B155"/>
    <mergeCell ref="C154:C155"/>
    <mergeCell ref="H154:H155"/>
    <mergeCell ref="I154:I155"/>
    <mergeCell ref="F154:F155"/>
    <mergeCell ref="G154:G155"/>
    <mergeCell ref="F112:F113"/>
    <mergeCell ref="G112:G113"/>
    <mergeCell ref="H112:H113"/>
    <mergeCell ref="B148:C148"/>
    <mergeCell ref="B149:C149"/>
    <mergeCell ref="B112:B113"/>
    <mergeCell ref="C112:C113"/>
    <mergeCell ref="D112:D113"/>
    <mergeCell ref="E112:E113"/>
    <mergeCell ref="E49:E50"/>
    <mergeCell ref="F49:F50"/>
    <mergeCell ref="H49:H50"/>
    <mergeCell ref="B5:B6"/>
    <mergeCell ref="C5:C6"/>
    <mergeCell ref="D5:D6"/>
    <mergeCell ref="B49:B50"/>
    <mergeCell ref="C49:C50"/>
    <mergeCell ref="D49:D50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2016-01-15T12:51:14Z</dcterms:created>
  <dcterms:modified xsi:type="dcterms:W3CDTF">2016-01-15T15:29:49Z</dcterms:modified>
</cp:coreProperties>
</file>