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F129" i="1"/>
  <c r="E132"/>
  <c r="D132"/>
  <c r="C132"/>
  <c r="C130"/>
  <c r="C131"/>
  <c r="E131" s="1"/>
  <c r="C129"/>
  <c r="E129"/>
  <c r="E130"/>
  <c r="I119"/>
  <c r="I120"/>
  <c r="I118"/>
  <c r="D110"/>
  <c r="D111"/>
  <c r="D109"/>
  <c r="D88"/>
  <c r="I111"/>
  <c r="I112"/>
  <c r="I110"/>
  <c r="E109"/>
  <c r="C111"/>
  <c r="C110"/>
  <c r="C109"/>
  <c r="I98"/>
  <c r="D95"/>
  <c r="D96"/>
  <c r="I99" s="1"/>
  <c r="D94"/>
  <c r="D86"/>
  <c r="D87" s="1"/>
  <c r="I121" l="1"/>
  <c r="I113"/>
  <c r="D89"/>
  <c r="I100"/>
  <c r="D97"/>
  <c r="E42" l="1"/>
  <c r="F42" s="1"/>
  <c r="E43"/>
  <c r="F43" s="1"/>
  <c r="E44"/>
  <c r="F44" s="1"/>
  <c r="E45"/>
  <c r="F45" s="1"/>
  <c r="E46"/>
  <c r="F46" s="1"/>
  <c r="E41"/>
  <c r="F41" s="1"/>
  <c r="H33"/>
  <c r="E33" l="1"/>
  <c r="D34"/>
  <c r="D35"/>
  <c r="D36"/>
  <c r="D37"/>
  <c r="D38"/>
  <c r="D39"/>
  <c r="D40"/>
  <c r="D41"/>
  <c r="D42"/>
  <c r="D43"/>
  <c r="D44"/>
  <c r="D45"/>
  <c r="D46"/>
  <c r="D33"/>
  <c r="G6"/>
  <c r="E34" l="1"/>
  <c r="F33"/>
  <c r="F34" l="1"/>
  <c r="E35"/>
  <c r="F35" l="1"/>
  <c r="E36"/>
  <c r="E37" l="1"/>
  <c r="F36"/>
  <c r="E38" l="1"/>
  <c r="F37"/>
  <c r="E39" l="1"/>
  <c r="F38"/>
  <c r="E40" l="1"/>
  <c r="F40" s="1"/>
  <c r="F39"/>
</calcChain>
</file>

<file path=xl/sharedStrings.xml><?xml version="1.0" encoding="utf-8"?>
<sst xmlns="http://schemas.openxmlformats.org/spreadsheetml/2006/main" count="51" uniqueCount="35">
  <si>
    <t>t(h)</t>
  </si>
  <si>
    <t>i(mm/h)</t>
  </si>
  <si>
    <t>Ένταση βροχόπτωσης</t>
  </si>
  <si>
    <t>2ο Ερώτημα</t>
  </si>
  <si>
    <t>T (h)</t>
  </si>
  <si>
    <r>
      <t>Q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/sec)</t>
    </r>
  </si>
  <si>
    <r>
      <t>ln(Q)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/sec)</t>
    </r>
  </si>
  <si>
    <r>
      <t>Q</t>
    </r>
    <r>
      <rPr>
        <b/>
        <sz val="8"/>
        <color theme="1"/>
        <rFont val="Calibri"/>
        <family val="2"/>
        <charset val="161"/>
        <scheme val="minor"/>
      </rPr>
      <t>b</t>
    </r>
    <r>
      <rPr>
        <b/>
        <sz val="11"/>
        <color theme="1"/>
        <rFont val="Calibri"/>
        <family val="2"/>
        <charset val="161"/>
        <scheme val="minor"/>
      </rPr>
      <t xml:space="preserve">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/sec)</t>
    </r>
  </si>
  <si>
    <r>
      <t>Q</t>
    </r>
    <r>
      <rPr>
        <b/>
        <sz val="8"/>
        <color theme="1"/>
        <rFont val="Calibri"/>
        <family val="2"/>
        <charset val="161"/>
        <scheme val="minor"/>
      </rPr>
      <t>f</t>
    </r>
    <r>
      <rPr>
        <b/>
        <sz val="11"/>
        <color theme="1"/>
        <rFont val="Calibri"/>
        <family val="2"/>
        <charset val="161"/>
        <scheme val="minor"/>
      </rPr>
      <t xml:space="preserve">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/sec)</t>
    </r>
  </si>
  <si>
    <t>Βασική</t>
  </si>
  <si>
    <t>Πλημμυρική</t>
  </si>
  <si>
    <t>Κλίση της Βασικής Q</t>
  </si>
  <si>
    <t>Βοηθητικό διάγραμμα για τον προσδιορισμό της διάρκειας της πλημμυρικής Q</t>
  </si>
  <si>
    <t>4ο Ερώτημα</t>
  </si>
  <si>
    <t>3ο Ερώτημα</t>
  </si>
  <si>
    <t>φ</t>
  </si>
  <si>
    <t>Συνολική Πλημμ. Q</t>
  </si>
  <si>
    <r>
      <t>V</t>
    </r>
    <r>
      <rPr>
        <b/>
        <vertAlign val="subscript"/>
        <sz val="11"/>
        <color theme="1"/>
        <rFont val="Calibri"/>
        <family val="2"/>
        <charset val="161"/>
        <scheme val="minor"/>
      </rPr>
      <t>f</t>
    </r>
    <r>
      <rPr>
        <b/>
        <sz val="11"/>
        <color theme="1"/>
        <rFont val="Calibri"/>
        <family val="2"/>
        <charset val="161"/>
        <scheme val="minor"/>
      </rPr>
      <t xml:space="preserve"> 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)</t>
    </r>
  </si>
  <si>
    <t>Βροχή (m)</t>
  </si>
  <si>
    <t>Βροχή (mm)</t>
  </si>
  <si>
    <t>i-φ</t>
  </si>
  <si>
    <t>Συνολικά</t>
  </si>
  <si>
    <t>Βοηθ. Στήλες για το Βροχογράφημα</t>
  </si>
  <si>
    <t>5ο Ερώτημα</t>
  </si>
  <si>
    <r>
      <t>V</t>
    </r>
    <r>
      <rPr>
        <b/>
        <vertAlign val="subscript"/>
        <sz val="11"/>
        <color theme="1"/>
        <rFont val="Calibri"/>
        <family val="2"/>
        <charset val="161"/>
        <scheme val="minor"/>
      </rPr>
      <t>f</t>
    </r>
    <r>
      <rPr>
        <b/>
        <sz val="11"/>
        <color theme="1"/>
        <rFont val="Calibri"/>
        <family val="2"/>
        <charset val="161"/>
        <scheme val="minor"/>
      </rPr>
      <t xml:space="preserve"> * 2 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)</t>
    </r>
  </si>
  <si>
    <r>
      <t>V</t>
    </r>
    <r>
      <rPr>
        <b/>
        <vertAlign val="subscript"/>
        <sz val="11"/>
        <color theme="1"/>
        <rFont val="Calibri"/>
        <family val="2"/>
        <charset val="161"/>
        <scheme val="minor"/>
      </rPr>
      <t>f</t>
    </r>
    <r>
      <rPr>
        <b/>
        <sz val="11"/>
        <color theme="1"/>
        <rFont val="Calibri"/>
        <family val="2"/>
        <charset val="161"/>
        <scheme val="minor"/>
      </rPr>
      <t xml:space="preserve">  / 2(m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)</t>
    </r>
  </si>
  <si>
    <t>Vf * 2  (m3)</t>
  </si>
  <si>
    <t>Vf / 2  (m3)</t>
  </si>
  <si>
    <t>6ο Ερώτημα</t>
  </si>
  <si>
    <t>t</t>
  </si>
  <si>
    <t>f(mm/h)</t>
  </si>
  <si>
    <t>ενεργό i(mm/h)</t>
  </si>
  <si>
    <r>
      <t>Ενεργός Βροχόπτωση (m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)</t>
    </r>
  </si>
  <si>
    <r>
      <t>Α (km</t>
    </r>
    <r>
      <rPr>
        <b/>
        <vertAlign val="superscript"/>
        <sz val="11"/>
        <color theme="1"/>
        <rFont val="Calibri"/>
        <family val="2"/>
        <charset val="161"/>
        <scheme val="minor"/>
      </rPr>
      <t>2</t>
    </r>
    <r>
      <rPr>
        <b/>
        <sz val="11"/>
        <color theme="1"/>
        <rFont val="Calibri"/>
        <family val="2"/>
        <charset val="161"/>
        <scheme val="minor"/>
      </rPr>
      <t>)</t>
    </r>
  </si>
  <si>
    <r>
      <t>V</t>
    </r>
    <r>
      <rPr>
        <b/>
        <vertAlign val="subscript"/>
        <sz val="11"/>
        <color theme="1"/>
        <rFont val="Calibri"/>
        <family val="2"/>
        <charset val="161"/>
        <scheme val="minor"/>
      </rPr>
      <t xml:space="preserve">βροχής </t>
    </r>
    <r>
      <rPr>
        <b/>
        <sz val="11"/>
        <color theme="1"/>
        <rFont val="Calibri"/>
        <family val="2"/>
        <charset val="161"/>
        <scheme val="minor"/>
      </rPr>
      <t>(hm</t>
    </r>
    <r>
      <rPr>
        <b/>
        <vertAlign val="superscript"/>
        <sz val="11"/>
        <color theme="1"/>
        <rFont val="Calibri"/>
        <family val="2"/>
        <charset val="161"/>
        <scheme val="minor"/>
      </rPr>
      <t>3</t>
    </r>
    <r>
      <rPr>
        <b/>
        <sz val="11"/>
        <color theme="1"/>
        <rFont val="Calibri"/>
        <family val="2"/>
        <charset val="161"/>
        <scheme val="minor"/>
      </rPr>
      <t>)</t>
    </r>
  </si>
</sst>
</file>

<file path=xl/styles.xml><?xml version="1.0" encoding="utf-8"?>
<styleSheet xmlns="http://schemas.openxmlformats.org/spreadsheetml/2006/main">
  <numFmts count="2">
    <numFmt numFmtId="164" formatCode="0.0"/>
    <numFmt numFmtId="166" formatCode="0.000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vertAlign val="subscript"/>
      <sz val="11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0" fontId="0" fillId="0" borderId="0" xfId="0" applyAlignment="1"/>
    <xf numFmtId="0" fontId="1" fillId="2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1" applyFont="1" applyFill="1" applyBorder="1" applyAlignment="1">
      <alignment horizontal="center" vertical="center"/>
    </xf>
    <xf numFmtId="0" fontId="1" fillId="2" borderId="19" xfId="1" applyFont="1" applyFill="1" applyBorder="1" applyAlignment="1">
      <alignment horizontal="center" vertical="center"/>
    </xf>
    <xf numFmtId="0" fontId="2" fillId="3" borderId="20" xfId="1" applyFill="1" applyBorder="1" applyAlignment="1">
      <alignment horizontal="center" vertical="center"/>
    </xf>
    <xf numFmtId="0" fontId="2" fillId="3" borderId="21" xfId="1" applyFill="1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0" fontId="2" fillId="3" borderId="13" xfId="1" applyFill="1" applyBorder="1" applyAlignment="1">
      <alignment horizontal="center" vertical="center"/>
    </xf>
    <xf numFmtId="0" fontId="2" fillId="3" borderId="14" xfId="1" applyFill="1" applyBorder="1" applyAlignment="1">
      <alignment horizontal="center" vertical="center"/>
    </xf>
    <xf numFmtId="0" fontId="2" fillId="3" borderId="15" xfId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/>
    </xf>
    <xf numFmtId="164" fontId="0" fillId="6" borderId="22" xfId="0" applyNumberFormat="1" applyFill="1" applyBorder="1" applyAlignment="1">
      <alignment horizontal="center"/>
    </xf>
    <xf numFmtId="164" fontId="0" fillId="6" borderId="22" xfId="0" applyNumberFormat="1" applyFill="1" applyBorder="1"/>
    <xf numFmtId="164" fontId="0" fillId="6" borderId="11" xfId="0" applyNumberFormat="1" applyFill="1" applyBorder="1"/>
    <xf numFmtId="0" fontId="0" fillId="6" borderId="12" xfId="0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4" fontId="0" fillId="6" borderId="1" xfId="0" applyNumberFormat="1" applyFill="1" applyBorder="1"/>
    <xf numFmtId="164" fontId="0" fillId="6" borderId="13" xfId="0" applyNumberFormat="1" applyFill="1" applyBorder="1"/>
    <xf numFmtId="0" fontId="0" fillId="6" borderId="1" xfId="0" applyFill="1" applyBorder="1"/>
    <xf numFmtId="0" fontId="0" fillId="6" borderId="14" xfId="0" applyFill="1" applyBorder="1" applyAlignment="1">
      <alignment horizontal="center"/>
    </xf>
    <xf numFmtId="164" fontId="0" fillId="6" borderId="23" xfId="0" applyNumberFormat="1" applyFill="1" applyBorder="1" applyAlignment="1">
      <alignment horizontal="center"/>
    </xf>
    <xf numFmtId="164" fontId="0" fillId="6" borderId="23" xfId="0" applyNumberFormat="1" applyFill="1" applyBorder="1"/>
    <xf numFmtId="164" fontId="0" fillId="6" borderId="15" xfId="0" applyNumberFormat="1" applyFill="1" applyBorder="1"/>
    <xf numFmtId="0" fontId="0" fillId="6" borderId="3" xfId="0" applyFill="1" applyBorder="1"/>
    <xf numFmtId="0" fontId="1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164" fontId="6" fillId="8" borderId="11" xfId="0" applyNumberFormat="1" applyFont="1" applyFill="1" applyBorder="1" applyAlignment="1">
      <alignment horizontal="right"/>
    </xf>
    <xf numFmtId="0" fontId="0" fillId="8" borderId="12" xfId="0" applyFill="1" applyBorder="1" applyAlignment="1">
      <alignment horizontal="center"/>
    </xf>
    <xf numFmtId="164" fontId="0" fillId="8" borderId="13" xfId="0" applyNumberFormat="1" applyFill="1" applyBorder="1"/>
    <xf numFmtId="0" fontId="0" fillId="8" borderId="24" xfId="0" applyFill="1" applyBorder="1" applyAlignment="1">
      <alignment horizontal="center"/>
    </xf>
    <xf numFmtId="164" fontId="0" fillId="8" borderId="25" xfId="0" applyNumberFormat="1" applyFill="1" applyBorder="1"/>
    <xf numFmtId="164" fontId="0" fillId="8" borderId="27" xfId="0" applyNumberFormat="1" applyFill="1" applyBorder="1"/>
    <xf numFmtId="0" fontId="0" fillId="8" borderId="27" xfId="0" applyFill="1" applyBorder="1"/>
    <xf numFmtId="0" fontId="0" fillId="8" borderId="5" xfId="0" applyFill="1" applyBorder="1"/>
    <xf numFmtId="0" fontId="1" fillId="9" borderId="3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" fillId="9" borderId="3" xfId="1" applyFont="1" applyFill="1" applyBorder="1" applyAlignment="1">
      <alignment horizontal="center" vertical="center"/>
    </xf>
    <xf numFmtId="0" fontId="1" fillId="9" borderId="26" xfId="0" applyFont="1" applyFill="1" applyBorder="1"/>
    <xf numFmtId="0" fontId="2" fillId="10" borderId="10" xfId="1" applyFill="1" applyBorder="1" applyAlignment="1">
      <alignment horizontal="center" vertical="center"/>
    </xf>
    <xf numFmtId="0" fontId="2" fillId="10" borderId="22" xfId="1" applyFill="1" applyBorder="1" applyAlignment="1">
      <alignment horizontal="center" vertical="center"/>
    </xf>
    <xf numFmtId="0" fontId="0" fillId="10" borderId="11" xfId="0" applyFill="1" applyBorder="1"/>
    <xf numFmtId="0" fontId="2" fillId="10" borderId="12" xfId="1" applyFill="1" applyBorder="1" applyAlignment="1">
      <alignment horizontal="center" vertical="center"/>
    </xf>
    <xf numFmtId="0" fontId="2" fillId="10" borderId="1" xfId="1" applyFill="1" applyBorder="1" applyAlignment="1">
      <alignment horizontal="center" vertical="center"/>
    </xf>
    <xf numFmtId="0" fontId="0" fillId="10" borderId="13" xfId="0" applyFill="1" applyBorder="1"/>
    <xf numFmtId="0" fontId="2" fillId="10" borderId="14" xfId="1" applyFill="1" applyBorder="1" applyAlignment="1">
      <alignment horizontal="center" vertical="center"/>
    </xf>
    <xf numFmtId="0" fontId="2" fillId="10" borderId="23" xfId="1" applyFill="1" applyBorder="1" applyAlignment="1">
      <alignment horizontal="center" vertical="center"/>
    </xf>
    <xf numFmtId="0" fontId="0" fillId="10" borderId="15" xfId="0" applyFill="1" applyBorder="1"/>
    <xf numFmtId="0" fontId="0" fillId="10" borderId="3" xfId="0" applyFill="1" applyBorder="1"/>
    <xf numFmtId="0" fontId="0" fillId="10" borderId="10" xfId="0" applyFill="1" applyBorder="1"/>
    <xf numFmtId="0" fontId="0" fillId="10" borderId="12" xfId="0" applyFill="1" applyBorder="1"/>
    <xf numFmtId="0" fontId="0" fillId="10" borderId="14" xfId="0" applyFill="1" applyBorder="1"/>
    <xf numFmtId="0" fontId="1" fillId="11" borderId="3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1" fillId="11" borderId="3" xfId="1" applyFont="1" applyFill="1" applyBorder="1" applyAlignment="1">
      <alignment horizontal="center" vertical="center"/>
    </xf>
    <xf numFmtId="0" fontId="1" fillId="11" borderId="14" xfId="0" applyFont="1" applyFill="1" applyBorder="1"/>
    <xf numFmtId="0" fontId="0" fillId="12" borderId="10" xfId="0" applyFill="1" applyBorder="1"/>
    <xf numFmtId="0" fontId="0" fillId="12" borderId="22" xfId="0" applyFill="1" applyBorder="1"/>
    <xf numFmtId="0" fontId="0" fillId="12" borderId="11" xfId="0" applyFill="1" applyBorder="1"/>
    <xf numFmtId="0" fontId="0" fillId="12" borderId="12" xfId="0" applyFill="1" applyBorder="1"/>
    <xf numFmtId="0" fontId="0" fillId="12" borderId="1" xfId="0" applyFill="1" applyBorder="1"/>
    <xf numFmtId="166" fontId="0" fillId="12" borderId="13" xfId="0" applyNumberFormat="1" applyFill="1" applyBorder="1"/>
    <xf numFmtId="0" fontId="0" fillId="12" borderId="14" xfId="0" applyFill="1" applyBorder="1"/>
    <xf numFmtId="0" fontId="0" fillId="12" borderId="23" xfId="0" applyFill="1" applyBorder="1"/>
    <xf numFmtId="0" fontId="0" fillId="12" borderId="15" xfId="0" applyFill="1" applyBorder="1"/>
    <xf numFmtId="0" fontId="2" fillId="12" borderId="10" xfId="1" applyFill="1" applyBorder="1" applyAlignment="1">
      <alignment horizontal="center" vertical="center"/>
    </xf>
    <xf numFmtId="166" fontId="0" fillId="12" borderId="11" xfId="0" applyNumberFormat="1" applyFill="1" applyBorder="1"/>
    <xf numFmtId="0" fontId="2" fillId="12" borderId="12" xfId="1" applyFill="1" applyBorder="1" applyAlignment="1">
      <alignment horizontal="center" vertical="center"/>
    </xf>
    <xf numFmtId="0" fontId="0" fillId="12" borderId="13" xfId="0" applyFill="1" applyBorder="1"/>
    <xf numFmtId="0" fontId="1" fillId="13" borderId="3" xfId="0" applyFont="1" applyFill="1" applyBorder="1" applyAlignment="1">
      <alignment horizontal="center"/>
    </xf>
    <xf numFmtId="0" fontId="1" fillId="13" borderId="3" xfId="0" applyFont="1" applyFill="1" applyBorder="1" applyAlignment="1">
      <alignment horizontal="center"/>
    </xf>
    <xf numFmtId="164" fontId="0" fillId="14" borderId="2" xfId="0" applyNumberForma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1" fillId="13" borderId="26" xfId="0" applyFont="1" applyFill="1" applyBorder="1"/>
    <xf numFmtId="0" fontId="0" fillId="14" borderId="10" xfId="0" applyFill="1" applyBorder="1" applyAlignment="1">
      <alignment horizontal="center"/>
    </xf>
    <xf numFmtId="164" fontId="0" fillId="14" borderId="22" xfId="0" applyNumberFormat="1" applyFill="1" applyBorder="1" applyAlignment="1">
      <alignment horizontal="center"/>
    </xf>
    <xf numFmtId="0" fontId="0" fillId="14" borderId="22" xfId="0" applyFill="1" applyBorder="1" applyAlignment="1">
      <alignment horizontal="center"/>
    </xf>
    <xf numFmtId="164" fontId="0" fillId="14" borderId="11" xfId="0" applyNumberFormat="1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164" fontId="0" fillId="14" borderId="13" xfId="0" applyNumberFormat="1" applyFill="1" applyBorder="1" applyAlignment="1">
      <alignment horizontal="center"/>
    </xf>
    <xf numFmtId="164" fontId="0" fillId="14" borderId="14" xfId="0" applyNumberFormat="1" applyFill="1" applyBorder="1"/>
    <xf numFmtId="164" fontId="0" fillId="14" borderId="23" xfId="0" applyNumberFormat="1" applyFill="1" applyBorder="1"/>
    <xf numFmtId="164" fontId="0" fillId="14" borderId="15" xfId="0" applyNumberFormat="1" applyFill="1" applyBorder="1"/>
    <xf numFmtId="2" fontId="0" fillId="14" borderId="28" xfId="0" applyNumberFormat="1" applyFill="1" applyBorder="1" applyAlignment="1">
      <alignment horizontal="center"/>
    </xf>
    <xf numFmtId="2" fontId="0" fillId="14" borderId="29" xfId="0" applyNumberFormat="1" applyFill="1" applyBorder="1" applyAlignment="1">
      <alignment horizontal="center"/>
    </xf>
    <xf numFmtId="0" fontId="3" fillId="15" borderId="28" xfId="0" applyFont="1" applyFill="1" applyBorder="1"/>
    <xf numFmtId="0" fontId="3" fillId="15" borderId="29" xfId="0" applyFont="1" applyFill="1" applyBorder="1"/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Medium9"/>
  <colors>
    <mruColors>
      <color rgb="FFFFFFCC"/>
      <color rgb="FFCC3300"/>
      <color rgb="FFFFFF99"/>
      <color rgb="FF669900"/>
      <color rgb="FFCCFFCC"/>
      <color rgb="FF00CC99"/>
      <color rgb="FF0066CC"/>
      <color rgb="FF6666FF"/>
      <color rgb="FF66CCFF"/>
      <color rgb="FF0099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style val="6"/>
  <c:chart>
    <c:title>
      <c:tx>
        <c:rich>
          <a:bodyPr/>
          <a:lstStyle/>
          <a:p>
            <a:pPr>
              <a:defRPr/>
            </a:pPr>
            <a:r>
              <a:rPr lang="el-GR"/>
              <a:t>Πλημμυρογράφημα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Συνολική Παροχή</c:v>
          </c:tx>
          <c:cat>
            <c:numRef>
              <c:f>Φύλλο1!$B$33:$B$46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cat>
          <c:val>
            <c:numRef>
              <c:f>Φύλλο1!$C$33:$C$46</c:f>
              <c:numCache>
                <c:formatCode>0.0</c:formatCode>
                <c:ptCount val="14"/>
                <c:pt idx="0">
                  <c:v>3.2</c:v>
                </c:pt>
                <c:pt idx="1">
                  <c:v>13.2</c:v>
                </c:pt>
                <c:pt idx="2">
                  <c:v>43</c:v>
                </c:pt>
                <c:pt idx="3">
                  <c:v>33.1</c:v>
                </c:pt>
                <c:pt idx="4">
                  <c:v>20.7</c:v>
                </c:pt>
                <c:pt idx="5">
                  <c:v>12</c:v>
                </c:pt>
                <c:pt idx="6">
                  <c:v>7.7</c:v>
                </c:pt>
                <c:pt idx="7">
                  <c:v>5.0999999999999996</c:v>
                </c:pt>
                <c:pt idx="8">
                  <c:v>4.3</c:v>
                </c:pt>
                <c:pt idx="9">
                  <c:v>4</c:v>
                </c:pt>
                <c:pt idx="10">
                  <c:v>3.7</c:v>
                </c:pt>
                <c:pt idx="11">
                  <c:v>3.5</c:v>
                </c:pt>
                <c:pt idx="12">
                  <c:v>3.3</c:v>
                </c:pt>
                <c:pt idx="13">
                  <c:v>3.2</c:v>
                </c:pt>
              </c:numCache>
            </c:numRef>
          </c:val>
        </c:ser>
        <c:ser>
          <c:idx val="1"/>
          <c:order val="1"/>
          <c:tx>
            <c:v>Βασική Παροχή</c:v>
          </c:tx>
          <c:cat>
            <c:numRef>
              <c:f>Φύλλο1!$B$33:$B$46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cat>
          <c:val>
            <c:numRef>
              <c:f>Φύλλο1!$E$33:$E$40</c:f>
              <c:numCache>
                <c:formatCode>0.0</c:formatCode>
                <c:ptCount val="8"/>
                <c:pt idx="0">
                  <c:v>3.2</c:v>
                </c:pt>
                <c:pt idx="1">
                  <c:v>3.4714285714285715</c:v>
                </c:pt>
                <c:pt idx="2">
                  <c:v>3.7428571428571429</c:v>
                </c:pt>
                <c:pt idx="3">
                  <c:v>4.0142857142857142</c:v>
                </c:pt>
                <c:pt idx="4">
                  <c:v>4.2857142857142856</c:v>
                </c:pt>
                <c:pt idx="5">
                  <c:v>4.5571428571428569</c:v>
                </c:pt>
                <c:pt idx="6">
                  <c:v>4.8285714285714283</c:v>
                </c:pt>
                <c:pt idx="7" formatCode="General">
                  <c:v>5.0999999999999996</c:v>
                </c:pt>
              </c:numCache>
            </c:numRef>
          </c:val>
        </c:ser>
        <c:marker val="1"/>
        <c:axId val="87215104"/>
        <c:axId val="87225472"/>
      </c:lineChart>
      <c:catAx>
        <c:axId val="87215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 (h) </a:t>
                </a:r>
                <a:endParaRPr lang="el-GR" sz="1200"/>
              </a:p>
            </c:rich>
          </c:tx>
          <c:layout/>
        </c:title>
        <c:numFmt formatCode="General" sourceLinked="1"/>
        <c:tickLblPos val="nextTo"/>
        <c:crossAx val="87225472"/>
        <c:crosses val="autoZero"/>
        <c:auto val="1"/>
        <c:lblAlgn val="ctr"/>
        <c:lblOffset val="100"/>
      </c:catAx>
      <c:valAx>
        <c:axId val="87225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Q (m3/sec) </a:t>
                </a:r>
                <a:endParaRPr lang="el-GR" sz="1200"/>
              </a:p>
            </c:rich>
          </c:tx>
          <c:layout>
            <c:manualLayout>
              <c:xMode val="edge"/>
              <c:yMode val="edge"/>
              <c:x val="1.7252002464571779E-2"/>
              <c:y val="0.37123774421814293"/>
            </c:manualLayout>
          </c:layout>
        </c:title>
        <c:numFmt formatCode="0.0" sourceLinked="1"/>
        <c:tickLblPos val="nextTo"/>
        <c:crossAx val="87215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lineChart>
        <c:grouping val="standard"/>
        <c:ser>
          <c:idx val="0"/>
          <c:order val="0"/>
          <c:cat>
            <c:numRef>
              <c:f>Φύλλο1!$B$35:$B$46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</c:numCache>
            </c:numRef>
          </c:cat>
          <c:val>
            <c:numRef>
              <c:f>Φύλλο1!$D$36:$D$46</c:f>
              <c:numCache>
                <c:formatCode>0.0</c:formatCode>
                <c:ptCount val="11"/>
                <c:pt idx="0">
                  <c:v>3.4995332823830174</c:v>
                </c:pt>
                <c:pt idx="1">
                  <c:v>3.0301337002713233</c:v>
                </c:pt>
                <c:pt idx="2">
                  <c:v>2.4849066497880004</c:v>
                </c:pt>
                <c:pt idx="3">
                  <c:v>2.0412203288596382</c:v>
                </c:pt>
                <c:pt idx="4">
                  <c:v>1.62924053973028</c:v>
                </c:pt>
                <c:pt idx="5">
                  <c:v>1.4586150226995167</c:v>
                </c:pt>
                <c:pt idx="6">
                  <c:v>1.3862943611198906</c:v>
                </c:pt>
                <c:pt idx="7">
                  <c:v>1.3083328196501789</c:v>
                </c:pt>
                <c:pt idx="8">
                  <c:v>1.2527629684953681</c:v>
                </c:pt>
                <c:pt idx="9">
                  <c:v>1.1939224684724346</c:v>
                </c:pt>
                <c:pt idx="10">
                  <c:v>1.1631508098056809</c:v>
                </c:pt>
              </c:numCache>
            </c:numRef>
          </c:val>
        </c:ser>
        <c:marker val="1"/>
        <c:axId val="87110784"/>
        <c:axId val="87112320"/>
      </c:lineChart>
      <c:catAx>
        <c:axId val="87110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T (h) </a:t>
                </a:r>
                <a:endParaRPr lang="el-GR" sz="1200"/>
              </a:p>
            </c:rich>
          </c:tx>
          <c:layout/>
        </c:title>
        <c:numFmt formatCode="General" sourceLinked="1"/>
        <c:tickLblPos val="nextTo"/>
        <c:crossAx val="87112320"/>
        <c:crosses val="autoZero"/>
        <c:auto val="1"/>
        <c:lblAlgn val="ctr"/>
        <c:lblOffset val="100"/>
      </c:catAx>
      <c:valAx>
        <c:axId val="87112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ln(Q) (m</a:t>
                </a:r>
                <a:r>
                  <a:rPr lang="en-US" sz="1200" b="1" i="0" u="none" strike="noStrike" baseline="30000"/>
                  <a:t>3</a:t>
                </a:r>
                <a:r>
                  <a:rPr lang="en-US" sz="1200" b="1" i="0" u="none" strike="noStrike" baseline="0"/>
                  <a:t>/sec) </a:t>
                </a:r>
                <a:endParaRPr lang="el-GR" sz="1200"/>
              </a:p>
            </c:rich>
          </c:tx>
          <c:layout/>
        </c:title>
        <c:numFmt formatCode="0.0" sourceLinked="1"/>
        <c:tickLblPos val="nextTo"/>
        <c:crossAx val="8711078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Βροχογράφημα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768285214348205"/>
          <c:y val="0.19480351414406533"/>
          <c:w val="0.7392200349956255"/>
          <c:h val="0.57972586759988332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Φύλλο1!$B$13:$B$19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</c:numCache>
            </c:numRef>
          </c:xVal>
          <c:yVal>
            <c:numRef>
              <c:f>Φύλλο1!$C$13:$C$19</c:f>
              <c:numCache>
                <c:formatCode>General</c:formatCode>
                <c:ptCount val="7"/>
                <c:pt idx="0">
                  <c:v>5</c:v>
                </c:pt>
                <c:pt idx="1">
                  <c:v>5</c:v>
                </c:pt>
                <c:pt idx="2">
                  <c:v>30</c:v>
                </c:pt>
                <c:pt idx="3">
                  <c:v>30</c:v>
                </c:pt>
                <c:pt idx="4">
                  <c:v>15</c:v>
                </c:pt>
                <c:pt idx="5">
                  <c:v>15</c:v>
                </c:pt>
                <c:pt idx="6">
                  <c:v>0</c:v>
                </c:pt>
              </c:numCache>
            </c:numRef>
          </c:yVal>
        </c:ser>
        <c:dLbls/>
        <c:axId val="70062464"/>
        <c:axId val="37172736"/>
      </c:scatterChart>
      <c:valAx>
        <c:axId val="70062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T(h)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172736"/>
        <c:crosses val="autoZero"/>
        <c:crossBetween val="midCat"/>
      </c:valAx>
      <c:valAx>
        <c:axId val="371727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i(mm/h)</a:t>
                </a:r>
                <a:endParaRPr lang="el-GR" sz="1200"/>
              </a:p>
            </c:rich>
          </c:tx>
          <c:layout/>
        </c:title>
        <c:numFmt formatCode="General" sourceLinked="1"/>
        <c:majorTickMark val="none"/>
        <c:tickLblPos val="nextTo"/>
        <c:crossAx val="7006246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Ενεργό</a:t>
            </a:r>
            <a:r>
              <a:rPr lang="el-GR" baseline="0"/>
              <a:t> Βροχογράφημα για φ=13,068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089129483814524"/>
          <c:y val="0.19480351414406533"/>
          <c:w val="0.67834236696744266"/>
          <c:h val="0.59104512977544477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Φύλλο1!$H$95:$H$101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</c:numCache>
            </c:numRef>
          </c:xVal>
          <c:yVal>
            <c:numRef>
              <c:f>Φύλλο1!$I$95:$I$101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16.931999999999999</c:v>
                </c:pt>
                <c:pt idx="3">
                  <c:v>16.931999999999999</c:v>
                </c:pt>
                <c:pt idx="4">
                  <c:v>1.9320000000000004</c:v>
                </c:pt>
                <c:pt idx="5">
                  <c:v>1.9320000000000004</c:v>
                </c:pt>
                <c:pt idx="6">
                  <c:v>0</c:v>
                </c:pt>
              </c:numCache>
            </c:numRef>
          </c:yVal>
        </c:ser>
        <c:dLbls/>
        <c:axId val="93056000"/>
        <c:axId val="93054464"/>
      </c:scatterChart>
      <c:valAx>
        <c:axId val="93056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T(h)</a:t>
                </a:r>
                <a:endParaRPr lang="el-GR" sz="1200"/>
              </a:p>
            </c:rich>
          </c:tx>
          <c:layout/>
        </c:title>
        <c:numFmt formatCode="General" sourceLinked="1"/>
        <c:majorTickMark val="none"/>
        <c:tickLblPos val="nextTo"/>
        <c:crossAx val="93054464"/>
        <c:crosses val="autoZero"/>
        <c:crossBetween val="midCat"/>
      </c:valAx>
      <c:valAx>
        <c:axId val="930544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i</a:t>
                </a:r>
                <a:r>
                  <a:rPr lang="en-US" sz="1200" baseline="0"/>
                  <a:t> -</a:t>
                </a:r>
                <a:r>
                  <a:rPr lang="el-GR" sz="1200" baseline="0"/>
                  <a:t>φ (</a:t>
                </a:r>
                <a:r>
                  <a:rPr lang="en-US" sz="1200" baseline="0"/>
                  <a:t>mm/h)</a:t>
                </a:r>
                <a:endParaRPr lang="el-GR" sz="1200" baseline="0"/>
              </a:p>
            </c:rich>
          </c:tx>
          <c:layout>
            <c:manualLayout>
              <c:xMode val="edge"/>
              <c:yMode val="edge"/>
              <c:x val="2.1579462330522291E-2"/>
              <c:y val="0.37186495130731612"/>
            </c:manualLayout>
          </c:layout>
        </c:title>
        <c:numFmt formatCode="General" sourceLinked="1"/>
        <c:majorTickMark val="none"/>
        <c:tickLblPos val="nextTo"/>
        <c:crossAx val="9305600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46</xdr:row>
      <xdr:rowOff>190499</xdr:rowOff>
    </xdr:from>
    <xdr:to>
      <xdr:col>7</xdr:col>
      <xdr:colOff>619124</xdr:colOff>
      <xdr:row>63</xdr:row>
      <xdr:rowOff>85724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31</xdr:row>
      <xdr:rowOff>219075</xdr:rowOff>
    </xdr:from>
    <xdr:to>
      <xdr:col>15</xdr:col>
      <xdr:colOff>381000</xdr:colOff>
      <xdr:row>43</xdr:row>
      <xdr:rowOff>104775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257175</xdr:colOff>
      <xdr:row>8</xdr:row>
      <xdr:rowOff>9525</xdr:rowOff>
    </xdr:from>
    <xdr:to>
      <xdr:col>9</xdr:col>
      <xdr:colOff>390525</xdr:colOff>
      <xdr:row>22</xdr:row>
      <xdr:rowOff>76200</xdr:rowOff>
    </xdr:to>
    <xdr:graphicFrame macro="">
      <xdr:nvGraphicFramePr>
        <xdr:cNvPr id="7" name="6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495300</xdr:colOff>
      <xdr:row>73</xdr:row>
      <xdr:rowOff>85725</xdr:rowOff>
    </xdr:from>
    <xdr:to>
      <xdr:col>11</xdr:col>
      <xdr:colOff>571500</xdr:colOff>
      <xdr:row>91</xdr:row>
      <xdr:rowOff>95250</xdr:rowOff>
    </xdr:to>
    <xdr:graphicFrame macro="">
      <xdr:nvGraphicFramePr>
        <xdr:cNvPr id="8" name="7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133"/>
  <sheetViews>
    <sheetView tabSelected="1" topLeftCell="A110" workbookViewId="0">
      <selection activeCell="K18" sqref="K18"/>
    </sheetView>
  </sheetViews>
  <sheetFormatPr defaultRowHeight="15"/>
  <cols>
    <col min="1" max="1" width="8.5703125" customWidth="1"/>
    <col min="2" max="2" width="9.5703125" customWidth="1"/>
    <col min="3" max="3" width="10.85546875" customWidth="1"/>
    <col min="4" max="4" width="13.5703125" customWidth="1"/>
    <col min="5" max="5" width="15.140625" customWidth="1"/>
    <col min="6" max="7" width="12.140625" customWidth="1"/>
    <col min="8" max="8" width="9.28515625" bestFit="1" customWidth="1"/>
  </cols>
  <sheetData>
    <row r="1" spans="2:7" ht="15.75" thickBot="1"/>
    <row r="2" spans="2:7" ht="20.25" thickTop="1" thickBot="1">
      <c r="B2" s="110" t="s">
        <v>3</v>
      </c>
      <c r="C2" s="111"/>
    </row>
    <row r="3" spans="2:7" ht="15.75" thickTop="1"/>
    <row r="4" spans="2:7" ht="15.75" thickBot="1"/>
    <row r="5" spans="2:7" ht="19.5" thickTop="1" thickBot="1">
      <c r="B5" s="15" t="s">
        <v>2</v>
      </c>
      <c r="C5" s="16"/>
      <c r="E5" s="2" t="s">
        <v>33</v>
      </c>
      <c r="G5" s="2" t="s">
        <v>34</v>
      </c>
    </row>
    <row r="6" spans="2:7" ht="15.75" thickBot="1">
      <c r="B6" s="17" t="s">
        <v>0</v>
      </c>
      <c r="C6" s="18" t="s">
        <v>1</v>
      </c>
      <c r="E6" s="3">
        <v>20</v>
      </c>
      <c r="G6" s="4">
        <f>SUM(C7:C9)*E6</f>
        <v>1000</v>
      </c>
    </row>
    <row r="7" spans="2:7">
      <c r="B7" s="19">
        <v>1</v>
      </c>
      <c r="C7" s="20">
        <v>5</v>
      </c>
    </row>
    <row r="8" spans="2:7">
      <c r="B8" s="21">
        <v>2</v>
      </c>
      <c r="C8" s="22">
        <v>30</v>
      </c>
    </row>
    <row r="9" spans="2:7" ht="15.75" thickBot="1">
      <c r="B9" s="23">
        <v>3</v>
      </c>
      <c r="C9" s="24">
        <v>15</v>
      </c>
    </row>
    <row r="10" spans="2:7" ht="16.5" thickTop="1" thickBot="1"/>
    <row r="11" spans="2:7" ht="15.75" thickTop="1">
      <c r="B11" s="5" t="s">
        <v>22</v>
      </c>
      <c r="C11" s="6"/>
    </row>
    <row r="12" spans="2:7" ht="15.75" thickBot="1">
      <c r="B12" s="7"/>
      <c r="C12" s="8"/>
    </row>
    <row r="13" spans="2:7" ht="15.75" thickTop="1">
      <c r="B13" s="9">
        <v>0</v>
      </c>
      <c r="C13" s="10">
        <v>5</v>
      </c>
    </row>
    <row r="14" spans="2:7">
      <c r="B14" s="11">
        <v>1</v>
      </c>
      <c r="C14" s="12">
        <v>5</v>
      </c>
    </row>
    <row r="15" spans="2:7">
      <c r="B15" s="11">
        <v>1</v>
      </c>
      <c r="C15" s="12">
        <v>30</v>
      </c>
    </row>
    <row r="16" spans="2:7">
      <c r="B16" s="11">
        <v>2</v>
      </c>
      <c r="C16" s="12">
        <v>30</v>
      </c>
    </row>
    <row r="17" spans="2:8">
      <c r="B17" s="11">
        <v>2</v>
      </c>
      <c r="C17" s="12">
        <v>15</v>
      </c>
    </row>
    <row r="18" spans="2:8">
      <c r="B18" s="11">
        <v>3</v>
      </c>
      <c r="C18" s="12">
        <v>15</v>
      </c>
    </row>
    <row r="19" spans="2:8" ht="15.75" thickBot="1">
      <c r="B19" s="13">
        <v>3</v>
      </c>
      <c r="C19" s="14">
        <v>0</v>
      </c>
    </row>
    <row r="20" spans="2:8" ht="15.75" thickTop="1"/>
    <row r="27" spans="2:8" ht="15.75" thickBot="1"/>
    <row r="28" spans="2:8" ht="20.25" thickTop="1" thickBot="1">
      <c r="B28" s="110" t="s">
        <v>14</v>
      </c>
      <c r="C28" s="111"/>
    </row>
    <row r="29" spans="2:8" ht="15.75" thickTop="1"/>
    <row r="30" spans="2:8" ht="15.75" thickBot="1"/>
    <row r="31" spans="2:8" ht="16.5" thickTop="1" thickBot="1">
      <c r="E31" s="25" t="s">
        <v>9</v>
      </c>
      <c r="F31" s="25" t="s">
        <v>10</v>
      </c>
    </row>
    <row r="32" spans="2:8" ht="46.5" thickTop="1" thickBot="1">
      <c r="B32" s="26" t="s">
        <v>4</v>
      </c>
      <c r="C32" s="26" t="s">
        <v>5</v>
      </c>
      <c r="D32" s="27" t="s">
        <v>6</v>
      </c>
      <c r="E32" s="27" t="s">
        <v>7</v>
      </c>
      <c r="F32" s="27" t="s">
        <v>8</v>
      </c>
      <c r="H32" s="27" t="s">
        <v>11</v>
      </c>
    </row>
    <row r="33" spans="2:15" ht="16.5" thickTop="1" thickBot="1">
      <c r="B33" s="28">
        <v>0</v>
      </c>
      <c r="C33" s="29">
        <v>3.2</v>
      </c>
      <c r="D33" s="30">
        <f>LN(C33)</f>
        <v>1.1631508098056809</v>
      </c>
      <c r="E33" s="30">
        <f>C33</f>
        <v>3.2</v>
      </c>
      <c r="F33" s="31">
        <f>C33-E33</f>
        <v>0</v>
      </c>
      <c r="H33" s="41">
        <f>(C33-C40)/(B33-B40)</f>
        <v>0.27142857142857135</v>
      </c>
    </row>
    <row r="34" spans="2:15" ht="15.75" thickTop="1">
      <c r="B34" s="32">
        <v>1</v>
      </c>
      <c r="C34" s="33">
        <v>13.2</v>
      </c>
      <c r="D34" s="34">
        <f t="shared" ref="D34:D46" si="0">LN(C34)</f>
        <v>2.5802168295923251</v>
      </c>
      <c r="E34" s="34">
        <f>E33+$H$33*(B34-B33)</f>
        <v>3.4714285714285715</v>
      </c>
      <c r="F34" s="35">
        <f t="shared" ref="F34:F46" si="1">C34-E34</f>
        <v>9.7285714285714278</v>
      </c>
    </row>
    <row r="35" spans="2:15">
      <c r="B35" s="32">
        <v>2</v>
      </c>
      <c r="C35" s="33">
        <v>43</v>
      </c>
      <c r="D35" s="34">
        <f t="shared" si="0"/>
        <v>3.7612001156935624</v>
      </c>
      <c r="E35" s="34">
        <f t="shared" ref="E35:E40" si="2">E34+$H$33*(B35-B34)</f>
        <v>3.7428571428571429</v>
      </c>
      <c r="F35" s="35">
        <f t="shared" si="1"/>
        <v>39.25714285714286</v>
      </c>
    </row>
    <row r="36" spans="2:15">
      <c r="B36" s="32">
        <v>3</v>
      </c>
      <c r="C36" s="33">
        <v>33.1</v>
      </c>
      <c r="D36" s="34">
        <f t="shared" si="0"/>
        <v>3.4995332823830174</v>
      </c>
      <c r="E36" s="34">
        <f t="shared" si="2"/>
        <v>4.0142857142857142</v>
      </c>
      <c r="F36" s="35">
        <f t="shared" si="1"/>
        <v>29.085714285714289</v>
      </c>
    </row>
    <row r="37" spans="2:15">
      <c r="B37" s="32">
        <v>4</v>
      </c>
      <c r="C37" s="33">
        <v>20.7</v>
      </c>
      <c r="D37" s="34">
        <f t="shared" si="0"/>
        <v>3.0301337002713233</v>
      </c>
      <c r="E37" s="34">
        <f t="shared" si="2"/>
        <v>4.2857142857142856</v>
      </c>
      <c r="F37" s="35">
        <f t="shared" si="1"/>
        <v>16.414285714285715</v>
      </c>
    </row>
    <row r="38" spans="2:15">
      <c r="B38" s="32">
        <v>5</v>
      </c>
      <c r="C38" s="33">
        <v>12</v>
      </c>
      <c r="D38" s="34">
        <f t="shared" si="0"/>
        <v>2.4849066497880004</v>
      </c>
      <c r="E38" s="34">
        <f t="shared" si="2"/>
        <v>4.5571428571428569</v>
      </c>
      <c r="F38" s="35">
        <f t="shared" si="1"/>
        <v>7.4428571428571431</v>
      </c>
    </row>
    <row r="39" spans="2:15">
      <c r="B39" s="32">
        <v>6</v>
      </c>
      <c r="C39" s="33">
        <v>7.7</v>
      </c>
      <c r="D39" s="34">
        <f t="shared" si="0"/>
        <v>2.0412203288596382</v>
      </c>
      <c r="E39" s="34">
        <f t="shared" si="2"/>
        <v>4.8285714285714283</v>
      </c>
      <c r="F39" s="35">
        <f t="shared" si="1"/>
        <v>2.8714285714285719</v>
      </c>
    </row>
    <row r="40" spans="2:15">
      <c r="B40" s="32">
        <v>7</v>
      </c>
      <c r="C40" s="33">
        <v>5.0999999999999996</v>
      </c>
      <c r="D40" s="34">
        <f t="shared" si="0"/>
        <v>1.62924053973028</v>
      </c>
      <c r="E40" s="36">
        <f t="shared" si="2"/>
        <v>5.0999999999999996</v>
      </c>
      <c r="F40" s="35">
        <f t="shared" si="1"/>
        <v>0</v>
      </c>
    </row>
    <row r="41" spans="2:15">
      <c r="B41" s="32">
        <v>8</v>
      </c>
      <c r="C41" s="33">
        <v>4.3</v>
      </c>
      <c r="D41" s="34">
        <f t="shared" si="0"/>
        <v>1.4586150226995167</v>
      </c>
      <c r="E41" s="34">
        <f>C41</f>
        <v>4.3</v>
      </c>
      <c r="F41" s="35">
        <f t="shared" si="1"/>
        <v>0</v>
      </c>
    </row>
    <row r="42" spans="2:15">
      <c r="B42" s="32">
        <v>9</v>
      </c>
      <c r="C42" s="33">
        <v>4</v>
      </c>
      <c r="D42" s="34">
        <f t="shared" si="0"/>
        <v>1.3862943611198906</v>
      </c>
      <c r="E42" s="34">
        <f t="shared" ref="E42:E46" si="3">C42</f>
        <v>4</v>
      </c>
      <c r="F42" s="35">
        <f t="shared" si="1"/>
        <v>0</v>
      </c>
    </row>
    <row r="43" spans="2:15">
      <c r="B43" s="32">
        <v>10</v>
      </c>
      <c r="C43" s="33">
        <v>3.7</v>
      </c>
      <c r="D43" s="34">
        <f t="shared" si="0"/>
        <v>1.3083328196501789</v>
      </c>
      <c r="E43" s="34">
        <f t="shared" si="3"/>
        <v>3.7</v>
      </c>
      <c r="F43" s="35">
        <f t="shared" si="1"/>
        <v>0</v>
      </c>
    </row>
    <row r="44" spans="2:15">
      <c r="B44" s="32">
        <v>11</v>
      </c>
      <c r="C44" s="33">
        <v>3.5</v>
      </c>
      <c r="D44" s="34">
        <f t="shared" si="0"/>
        <v>1.2527629684953681</v>
      </c>
      <c r="E44" s="34">
        <f t="shared" si="3"/>
        <v>3.5</v>
      </c>
      <c r="F44" s="35">
        <f t="shared" si="1"/>
        <v>0</v>
      </c>
    </row>
    <row r="45" spans="2:15">
      <c r="B45" s="32">
        <v>12</v>
      </c>
      <c r="C45" s="33">
        <v>3.3</v>
      </c>
      <c r="D45" s="34">
        <f t="shared" si="0"/>
        <v>1.1939224684724346</v>
      </c>
      <c r="E45" s="34">
        <f t="shared" si="3"/>
        <v>3.3</v>
      </c>
      <c r="F45" s="35">
        <f t="shared" si="1"/>
        <v>0</v>
      </c>
      <c r="I45" s="1" t="s">
        <v>12</v>
      </c>
      <c r="J45" s="1"/>
      <c r="K45" s="1"/>
      <c r="L45" s="1"/>
      <c r="M45" s="1"/>
      <c r="N45" s="1"/>
      <c r="O45" s="1"/>
    </row>
    <row r="46" spans="2:15" ht="15.75" thickBot="1">
      <c r="B46" s="37">
        <v>13</v>
      </c>
      <c r="C46" s="38">
        <v>3.2</v>
      </c>
      <c r="D46" s="39">
        <f t="shared" si="0"/>
        <v>1.1631508098056809</v>
      </c>
      <c r="E46" s="39">
        <f t="shared" si="3"/>
        <v>3.2</v>
      </c>
      <c r="F46" s="40">
        <f t="shared" si="1"/>
        <v>0</v>
      </c>
    </row>
    <row r="47" spans="2:15" ht="15.75" thickTop="1"/>
    <row r="67" spans="2:4" ht="15.75" thickBot="1"/>
    <row r="68" spans="2:4" ht="20.25" thickTop="1" thickBot="1">
      <c r="B68" s="110" t="s">
        <v>13</v>
      </c>
      <c r="C68" s="111"/>
    </row>
    <row r="69" spans="2:4" ht="15.75" thickTop="1"/>
    <row r="70" spans="2:4" ht="15.75" thickBot="1"/>
    <row r="71" spans="2:4" ht="18.75" thickTop="1" thickBot="1">
      <c r="C71" s="42" t="s">
        <v>4</v>
      </c>
      <c r="D71" s="43" t="s">
        <v>8</v>
      </c>
    </row>
    <row r="72" spans="2:4" ht="15.75" thickTop="1">
      <c r="C72" s="46">
        <v>0</v>
      </c>
      <c r="D72" s="47">
        <v>0</v>
      </c>
    </row>
    <row r="73" spans="2:4">
      <c r="C73" s="48">
        <v>1</v>
      </c>
      <c r="D73" s="49">
        <v>9.7285714285714278</v>
      </c>
    </row>
    <row r="74" spans="2:4">
      <c r="C74" s="48">
        <v>2</v>
      </c>
      <c r="D74" s="49">
        <v>39.25714285714286</v>
      </c>
    </row>
    <row r="75" spans="2:4">
      <c r="C75" s="48">
        <v>3</v>
      </c>
      <c r="D75" s="49">
        <v>29.085714285714289</v>
      </c>
    </row>
    <row r="76" spans="2:4">
      <c r="C76" s="48">
        <v>4</v>
      </c>
      <c r="D76" s="49">
        <v>16.414285714285715</v>
      </c>
    </row>
    <row r="77" spans="2:4">
      <c r="C77" s="48">
        <v>5</v>
      </c>
      <c r="D77" s="49">
        <v>7.4428571428571431</v>
      </c>
    </row>
    <row r="78" spans="2:4">
      <c r="C78" s="48">
        <v>6</v>
      </c>
      <c r="D78" s="49">
        <v>2.8714285714285719</v>
      </c>
    </row>
    <row r="79" spans="2:4">
      <c r="C79" s="48">
        <v>7</v>
      </c>
      <c r="D79" s="49">
        <v>0</v>
      </c>
    </row>
    <row r="80" spans="2:4">
      <c r="C80" s="48">
        <v>8</v>
      </c>
      <c r="D80" s="49">
        <v>0</v>
      </c>
    </row>
    <row r="81" spans="2:9">
      <c r="C81" s="48">
        <v>9</v>
      </c>
      <c r="D81" s="49">
        <v>0</v>
      </c>
    </row>
    <row r="82" spans="2:9">
      <c r="C82" s="48">
        <v>10</v>
      </c>
      <c r="D82" s="49">
        <v>0</v>
      </c>
    </row>
    <row r="83" spans="2:9">
      <c r="C83" s="48">
        <v>11</v>
      </c>
      <c r="D83" s="49">
        <v>0</v>
      </c>
    </row>
    <row r="84" spans="2:9">
      <c r="C84" s="48">
        <v>12</v>
      </c>
      <c r="D84" s="49">
        <v>0</v>
      </c>
    </row>
    <row r="85" spans="2:9" ht="15.75" thickBot="1">
      <c r="C85" s="50">
        <v>13</v>
      </c>
      <c r="D85" s="51">
        <v>0</v>
      </c>
    </row>
    <row r="86" spans="2:9" ht="15" customHeight="1" thickTop="1" thickBot="1">
      <c r="B86" s="44" t="s">
        <v>16</v>
      </c>
      <c r="C86" s="44"/>
      <c r="D86" s="52">
        <f>SUM(D72:D85)</f>
        <v>104.80000000000001</v>
      </c>
    </row>
    <row r="87" spans="2:9" ht="20.25" thickTop="1" thickBot="1">
      <c r="B87" s="45" t="s">
        <v>17</v>
      </c>
      <c r="C87" s="45"/>
      <c r="D87" s="53">
        <f>D86*3600</f>
        <v>377280.00000000006</v>
      </c>
    </row>
    <row r="88" spans="2:9" ht="16.5" thickTop="1" thickBot="1">
      <c r="B88" s="45" t="s">
        <v>18</v>
      </c>
      <c r="C88" s="45"/>
      <c r="D88" s="53">
        <f>(D87/E6)*10^(-6)</f>
        <v>1.8864000000000002E-2</v>
      </c>
    </row>
    <row r="89" spans="2:9" ht="16.5" thickTop="1" thickBot="1">
      <c r="B89" s="45" t="s">
        <v>19</v>
      </c>
      <c r="C89" s="45"/>
      <c r="D89" s="54">
        <f>D88*1000</f>
        <v>18.864000000000001</v>
      </c>
    </row>
    <row r="90" spans="2:9" ht="15.75" thickTop="1"/>
    <row r="92" spans="2:9" ht="15.75" thickBot="1"/>
    <row r="93" spans="2:9" ht="16.5" thickTop="1" thickBot="1">
      <c r="B93" s="60" t="s">
        <v>0</v>
      </c>
      <c r="C93" s="60" t="s">
        <v>1</v>
      </c>
      <c r="D93" s="55" t="s">
        <v>20</v>
      </c>
      <c r="F93" s="55" t="s">
        <v>15</v>
      </c>
      <c r="H93" s="56" t="s">
        <v>22</v>
      </c>
      <c r="I93" s="57"/>
    </row>
    <row r="94" spans="2:9" ht="16.5" thickTop="1" thickBot="1">
      <c r="B94" s="62">
        <v>1</v>
      </c>
      <c r="C94" s="63">
        <v>5</v>
      </c>
      <c r="D94" s="64">
        <f>IF(C94-$F$94&gt;0,C94-$F$94,0)</f>
        <v>0</v>
      </c>
      <c r="F94" s="71">
        <v>13.068</v>
      </c>
      <c r="H94" s="58"/>
      <c r="I94" s="59"/>
    </row>
    <row r="95" spans="2:9" ht="15.75" thickTop="1">
      <c r="B95" s="65">
        <v>2</v>
      </c>
      <c r="C95" s="66">
        <v>30</v>
      </c>
      <c r="D95" s="67">
        <f t="shared" ref="D95:D96" si="4">IF(C95-$F$94&gt;0,C95-$F$94,0)</f>
        <v>16.932000000000002</v>
      </c>
      <c r="H95" s="72">
        <v>0</v>
      </c>
      <c r="I95" s="64">
        <v>0</v>
      </c>
    </row>
    <row r="96" spans="2:9" ht="15.75" thickBot="1">
      <c r="B96" s="68">
        <v>3</v>
      </c>
      <c r="C96" s="69">
        <v>15</v>
      </c>
      <c r="D96" s="70">
        <f t="shared" si="4"/>
        <v>1.9320000000000004</v>
      </c>
      <c r="H96" s="73">
        <v>1</v>
      </c>
      <c r="I96" s="67">
        <v>0</v>
      </c>
    </row>
    <row r="97" spans="2:9" ht="16.5" thickTop="1" thickBot="1">
      <c r="C97" s="61" t="s">
        <v>21</v>
      </c>
      <c r="D97" s="71">
        <f>SUM(D94:D96)</f>
        <v>18.864000000000004</v>
      </c>
      <c r="H97" s="73">
        <v>1</v>
      </c>
      <c r="I97" s="67">
        <v>16.931999999999999</v>
      </c>
    </row>
    <row r="98" spans="2:9" ht="15.75" thickTop="1">
      <c r="H98" s="73">
        <v>2</v>
      </c>
      <c r="I98" s="67">
        <f>I97</f>
        <v>16.931999999999999</v>
      </c>
    </row>
    <row r="99" spans="2:9">
      <c r="H99" s="73">
        <v>2</v>
      </c>
      <c r="I99" s="67">
        <f>D96</f>
        <v>1.9320000000000004</v>
      </c>
    </row>
    <row r="100" spans="2:9">
      <c r="H100" s="73">
        <v>3</v>
      </c>
      <c r="I100" s="67">
        <f>D96</f>
        <v>1.9320000000000004</v>
      </c>
    </row>
    <row r="101" spans="2:9" ht="15.75" thickBot="1">
      <c r="H101" s="74">
        <v>3</v>
      </c>
      <c r="I101" s="70">
        <v>0</v>
      </c>
    </row>
    <row r="102" spans="2:9" ht="15.75" thickTop="1"/>
    <row r="103" spans="2:9" ht="15.75" thickBot="1"/>
    <row r="104" spans="2:9" ht="20.25" thickTop="1" thickBot="1">
      <c r="B104" s="110" t="s">
        <v>23</v>
      </c>
      <c r="C104" s="111"/>
    </row>
    <row r="105" spans="2:9" ht="15.75" thickTop="1"/>
    <row r="107" spans="2:9" ht="15.75" thickBot="1"/>
    <row r="108" spans="2:9" ht="20.25" thickTop="1" thickBot="1">
      <c r="C108" s="75" t="s">
        <v>17</v>
      </c>
      <c r="D108" s="75" t="s">
        <v>19</v>
      </c>
      <c r="E108" s="76" t="s">
        <v>15</v>
      </c>
      <c r="H108" s="78" t="s">
        <v>26</v>
      </c>
      <c r="I108" s="78"/>
    </row>
    <row r="109" spans="2:9" ht="16.5" thickTop="1" thickBot="1">
      <c r="C109" s="81">
        <f>D87</f>
        <v>377280.00000000006</v>
      </c>
      <c r="D109" s="82">
        <f>(C109/$E$6)*10^(-3)</f>
        <v>18.864000000000004</v>
      </c>
      <c r="E109" s="83">
        <f>F94</f>
        <v>13.068</v>
      </c>
      <c r="H109" s="79" t="s">
        <v>1</v>
      </c>
      <c r="I109" s="76" t="s">
        <v>20</v>
      </c>
    </row>
    <row r="110" spans="2:9" ht="20.25" thickTop="1" thickBot="1">
      <c r="B110" s="77" t="s">
        <v>24</v>
      </c>
      <c r="C110" s="84">
        <f>C109*2</f>
        <v>754560.00000000012</v>
      </c>
      <c r="D110" s="85">
        <f t="shared" ref="D110:D111" si="5">(C110/$E$6)*10^(-3)</f>
        <v>37.728000000000009</v>
      </c>
      <c r="E110" s="86">
        <v>4.0906666666666682</v>
      </c>
      <c r="H110" s="90">
        <v>5</v>
      </c>
      <c r="I110" s="91">
        <f>IF(H110-$E$110&gt;0,H110-$E$110,0)</f>
        <v>0.90933333333333177</v>
      </c>
    </row>
    <row r="111" spans="2:9" ht="20.25" thickTop="1" thickBot="1">
      <c r="B111" s="77" t="s">
        <v>25</v>
      </c>
      <c r="C111" s="87">
        <f>C109/2</f>
        <v>188640.00000000003</v>
      </c>
      <c r="D111" s="88">
        <f t="shared" si="5"/>
        <v>9.4320000000000022</v>
      </c>
      <c r="E111" s="89">
        <v>20.567999999999998</v>
      </c>
      <c r="H111" s="92">
        <v>30</v>
      </c>
      <c r="I111" s="86">
        <f t="shared" ref="I111:I112" si="6">IF(H111-$E$110&gt;0,H111-$E$110,0)</f>
        <v>25.909333333333333</v>
      </c>
    </row>
    <row r="112" spans="2:9" ht="15.75" thickTop="1">
      <c r="H112" s="92">
        <v>15</v>
      </c>
      <c r="I112" s="86">
        <f t="shared" si="6"/>
        <v>10.909333333333333</v>
      </c>
    </row>
    <row r="113" spans="2:9" ht="15.75" thickBot="1">
      <c r="H113" s="80" t="s">
        <v>21</v>
      </c>
      <c r="I113" s="89">
        <f>SUM(I110:I112)</f>
        <v>37.727999999999994</v>
      </c>
    </row>
    <row r="114" spans="2:9" ht="15.75" thickTop="1"/>
    <row r="115" spans="2:9" ht="15.75" thickBot="1"/>
    <row r="116" spans="2:9" ht="16.5" thickTop="1" thickBot="1">
      <c r="H116" s="78" t="s">
        <v>27</v>
      </c>
      <c r="I116" s="78"/>
    </row>
    <row r="117" spans="2:9" ht="16.5" thickTop="1" thickBot="1">
      <c r="H117" s="79" t="s">
        <v>1</v>
      </c>
      <c r="I117" s="76" t="s">
        <v>20</v>
      </c>
    </row>
    <row r="118" spans="2:9" ht="15.75" thickTop="1">
      <c r="H118" s="90">
        <v>5</v>
      </c>
      <c r="I118" s="83">
        <f>IF(H118-$E$111&gt;0,H118-$E$111,0)</f>
        <v>0</v>
      </c>
    </row>
    <row r="119" spans="2:9">
      <c r="H119" s="92">
        <v>30</v>
      </c>
      <c r="I119" s="93">
        <f t="shared" ref="I119:I120" si="7">IF(H119-$E$111&gt;0,H119-$E$111,0)</f>
        <v>9.4320000000000022</v>
      </c>
    </row>
    <row r="120" spans="2:9">
      <c r="H120" s="92">
        <v>15</v>
      </c>
      <c r="I120" s="93">
        <f t="shared" si="7"/>
        <v>0</v>
      </c>
    </row>
    <row r="121" spans="2:9" ht="15.75" thickBot="1">
      <c r="H121" s="80" t="s">
        <v>21</v>
      </c>
      <c r="I121" s="89">
        <f>SUM(I118:I120)</f>
        <v>9.4320000000000022</v>
      </c>
    </row>
    <row r="122" spans="2:9" ht="15.75" thickTop="1"/>
    <row r="123" spans="2:9" ht="15.75" thickBot="1"/>
    <row r="124" spans="2:9" ht="20.25" thickTop="1" thickBot="1">
      <c r="B124" s="110" t="s">
        <v>28</v>
      </c>
      <c r="C124" s="111"/>
    </row>
    <row r="125" spans="2:9" ht="15.75" thickTop="1"/>
    <row r="127" spans="2:9" ht="15.75" thickBot="1"/>
    <row r="128" spans="2:9" ht="18.75" thickTop="1" thickBot="1">
      <c r="B128" s="94" t="s">
        <v>29</v>
      </c>
      <c r="C128" s="94" t="s">
        <v>30</v>
      </c>
      <c r="D128" s="94" t="s">
        <v>1</v>
      </c>
      <c r="E128" s="94" t="s">
        <v>31</v>
      </c>
      <c r="F128" s="95" t="s">
        <v>32</v>
      </c>
      <c r="G128" s="95"/>
    </row>
    <row r="129" spans="2:7" ht="16.5" thickTop="1" thickBot="1">
      <c r="B129" s="99">
        <v>1</v>
      </c>
      <c r="C129" s="100">
        <f>5.7/B129^2</f>
        <v>5.7</v>
      </c>
      <c r="D129" s="101">
        <v>5</v>
      </c>
      <c r="E129" s="102">
        <f>IF(D129-C129&gt;0,D129-C129,0)</f>
        <v>0</v>
      </c>
      <c r="F129" s="108">
        <f>E132*E6*1000</f>
        <v>858833.33333333326</v>
      </c>
      <c r="G129" s="109"/>
    </row>
    <row r="130" spans="2:7" ht="15.75" thickTop="1">
      <c r="B130" s="103">
        <v>2</v>
      </c>
      <c r="C130" s="96">
        <f t="shared" ref="C130:C131" si="8">5.7/B130^2</f>
        <v>1.425</v>
      </c>
      <c r="D130" s="97">
        <v>30</v>
      </c>
      <c r="E130" s="104">
        <f t="shared" ref="E130:E131" si="9">IF(D130-C130&gt;0,D130-C130,0)</f>
        <v>28.574999999999999</v>
      </c>
    </row>
    <row r="131" spans="2:7">
      <c r="B131" s="103">
        <v>3</v>
      </c>
      <c r="C131" s="96">
        <f t="shared" si="8"/>
        <v>0.6333333333333333</v>
      </c>
      <c r="D131" s="97">
        <v>15</v>
      </c>
      <c r="E131" s="104">
        <f t="shared" si="9"/>
        <v>14.366666666666667</v>
      </c>
    </row>
    <row r="132" spans="2:7" ht="15.75" thickBot="1">
      <c r="B132" s="98" t="s">
        <v>21</v>
      </c>
      <c r="C132" s="105">
        <f>SUM(C129:C131)</f>
        <v>7.7583333333333329</v>
      </c>
      <c r="D132" s="106">
        <f>SUM(D129:D131)</f>
        <v>50</v>
      </c>
      <c r="E132" s="107">
        <f>SUM(E129:E131)</f>
        <v>42.941666666666663</v>
      </c>
    </row>
    <row r="133" spans="2:7" ht="15.75" thickTop="1"/>
  </sheetData>
  <mergeCells count="16">
    <mergeCell ref="B124:C124"/>
    <mergeCell ref="F128:G128"/>
    <mergeCell ref="F129:G129"/>
    <mergeCell ref="H108:I108"/>
    <mergeCell ref="H116:I116"/>
    <mergeCell ref="B89:C89"/>
    <mergeCell ref="B11:C12"/>
    <mergeCell ref="H93:I94"/>
    <mergeCell ref="B104:C104"/>
    <mergeCell ref="B68:C68"/>
    <mergeCell ref="B86:C86"/>
    <mergeCell ref="B87:C87"/>
    <mergeCell ref="B88:C88"/>
    <mergeCell ref="B5:C5"/>
    <mergeCell ref="B2:C2"/>
    <mergeCell ref="B28:C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2015-11-20T14:39:17Z</dcterms:created>
  <dcterms:modified xsi:type="dcterms:W3CDTF">2015-11-23T03:04:49Z</dcterms:modified>
</cp:coreProperties>
</file>