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gelis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D18" i="1" l="1"/>
  <c r="D17" i="1"/>
  <c r="E26" i="1" s="1"/>
  <c r="E27" i="1" s="1"/>
  <c r="B32" i="1" l="1"/>
  <c r="B31" i="1"/>
  <c r="B30" i="1"/>
  <c r="B35" i="1" l="1"/>
  <c r="B36" i="1"/>
  <c r="B37" i="1"/>
  <c r="B42" i="1" s="1"/>
  <c r="B49" i="1" s="1"/>
  <c r="B41" i="1" l="1"/>
  <c r="B48" i="1" s="1"/>
  <c r="B40" i="1"/>
  <c r="B47" i="1" s="1"/>
  <c r="B53" i="1"/>
  <c r="B57" i="1"/>
  <c r="B62" i="1" s="1"/>
  <c r="B52" i="1" l="1"/>
  <c r="B56" i="1"/>
  <c r="B61" i="1" s="1"/>
  <c r="B51" i="1"/>
  <c r="B55" i="1"/>
  <c r="B60" i="1" s="1"/>
  <c r="B67" i="1"/>
  <c r="B72" i="1"/>
  <c r="B66" i="1" l="1"/>
  <c r="B71" i="1"/>
  <c r="B70" i="1"/>
  <c r="B65" i="1"/>
  <c r="B77" i="1" l="1"/>
  <c r="B76" i="1"/>
  <c r="B75" i="1"/>
</calcChain>
</file>

<file path=xl/sharedStrings.xml><?xml version="1.0" encoding="utf-8"?>
<sst xmlns="http://schemas.openxmlformats.org/spreadsheetml/2006/main" count="101" uniqueCount="62">
  <si>
    <t>Οκτ.</t>
  </si>
  <si>
    <t>Νοέ.</t>
  </si>
  <si>
    <t>Δεκ.</t>
  </si>
  <si>
    <t>Ιάν.</t>
  </si>
  <si>
    <t>Φεβ.</t>
  </si>
  <si>
    <t>Μαρ.</t>
  </si>
  <si>
    <t>Απρ.</t>
  </si>
  <si>
    <t>Μάι.</t>
  </si>
  <si>
    <t>Ιούν.</t>
  </si>
  <si>
    <t>Ιούλ.</t>
  </si>
  <si>
    <t>Αύγ.</t>
  </si>
  <si>
    <t>Σεπ.</t>
  </si>
  <si>
    <t xml:space="preserve">Πίνακας: Μέσες μηνιαίες παροχές στη θέση του φράγματος </t>
  </si>
  <si>
    <t>Μέση ετήσια παροχή Qε=</t>
  </si>
  <si>
    <t>Στάθμη υδροληψίας (m)</t>
  </si>
  <si>
    <t>Υψόμετρο κοίτης (m)</t>
  </si>
  <si>
    <t>Μήκος Αγωγού Πτώσης (m)</t>
  </si>
  <si>
    <t>Οικολογική Παροχή (m^3/s)</t>
  </si>
  <si>
    <t xml:space="preserve">Βαθμός Απόδοσης Η/Μ Εξοπ. </t>
  </si>
  <si>
    <t>~μικρή παροχή/μεγάλο ύψος πτώσης</t>
  </si>
  <si>
    <t>(1)</t>
  </si>
  <si>
    <t>(2)</t>
  </si>
  <si>
    <r>
      <rPr>
        <b/>
        <sz val="15"/>
        <color theme="1" tint="4.9989318521683403E-2"/>
        <rFont val="Calibri"/>
        <family val="2"/>
        <charset val="161"/>
      </rPr>
      <t xml:space="preserve">Από το διάγραμμα διαφανειών επιλέγονται στρόβιλοι τύπου </t>
    </r>
    <r>
      <rPr>
        <b/>
        <sz val="15"/>
        <color indexed="10"/>
        <rFont val="Calibri"/>
        <family val="2"/>
        <charset val="161"/>
      </rPr>
      <t>Pelton</t>
    </r>
  </si>
  <si>
    <t>t(α)</t>
  </si>
  <si>
    <t>t(β)</t>
  </si>
  <si>
    <t>t(γ)</t>
  </si>
  <si>
    <t>Ετήσιος Χρόνος Λειτουργίας (h)</t>
  </si>
  <si>
    <t>Μέση Ετήσια Παροχή Άντλησης Qα=</t>
  </si>
  <si>
    <t>Ετήσιος Όγκος Άντλησης (km3)</t>
  </si>
  <si>
    <t>α</t>
  </si>
  <si>
    <t>β</t>
  </si>
  <si>
    <t>γ</t>
  </si>
  <si>
    <t>-Παροχές Σχεδιασμού Qσχ (m3/s)</t>
  </si>
  <si>
    <t>- Διάμετροι αγωγού D (m)</t>
  </si>
  <si>
    <t>Τραχύτητα ε</t>
  </si>
  <si>
    <t>Ν</t>
  </si>
  <si>
    <t>Διάμετροι Εμπορίου D (cm)</t>
  </si>
  <si>
    <t>- Μέση Ετήσια Παραγωγή Ηλεκτρ. Ενέργειας (GWh)</t>
  </si>
  <si>
    <t>-Συνολική Εγκατεστημένη Ισχύς (MW)</t>
  </si>
  <si>
    <t>-Συντελεστής εκμετάλλευσης του συστήματος</t>
  </si>
  <si>
    <t>(3)</t>
  </si>
  <si>
    <t>Τοπικές Απώλειες (hτ)</t>
  </si>
  <si>
    <t>-Ενεργειακές Απώλειες</t>
  </si>
  <si>
    <t>Ταχύτητα (V)</t>
  </si>
  <si>
    <t>Υδραυλική Κλίση (J)</t>
  </si>
  <si>
    <t>Γραμμικές Απώλειες (hf)</t>
  </si>
  <si>
    <t>Ενεργειακές Απώλειες (hL)</t>
  </si>
  <si>
    <t>Υδροδυναμικό δH=</t>
  </si>
  <si>
    <t>Υψος Πτώσης</t>
  </si>
  <si>
    <t xml:space="preserve"> </t>
  </si>
  <si>
    <t>Για χρόνο λειτουργίας t(α)=8760h</t>
  </si>
  <si>
    <t>Κλίση J</t>
  </si>
  <si>
    <t>Διάμετρος D</t>
  </si>
  <si>
    <t>Υψ.Πτώσης H</t>
  </si>
  <si>
    <t>Ενέργεια Ε</t>
  </si>
  <si>
    <t>Ισχύς P</t>
  </si>
  <si>
    <t>(χρησιμοποιώντας Μanning με τις παραπάνω παροχές και την παρακάτω υδραυλική κλίση)</t>
  </si>
  <si>
    <t>Για χρόνο λειτουργίας t(β)=4380h</t>
  </si>
  <si>
    <t>Για χρόνο λειτουργίας t(γ)=2600h</t>
  </si>
  <si>
    <t>ΥΔΡΟΗΛΕΚΤΡΙΚΑ ΕΡΓΑ</t>
  </si>
  <si>
    <t>Άσκηση ΥΗΕ2: Εκτίμηση χαρακτηριστικών μεγεθών σχεδιασμού Υ/Η έργου</t>
  </si>
  <si>
    <t>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</si>
</sst>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Times New Roman"/>
      <family val="1"/>
      <charset val="204"/>
    </font>
    <font>
      <sz val="11"/>
      <color indexed="8"/>
      <name val="Arial"/>
      <family val="2"/>
    </font>
    <font>
      <sz val="11"/>
      <color indexed="8"/>
      <name val="Calibri"/>
      <family val="1"/>
      <charset val="204"/>
    </font>
    <font>
      <sz val="11"/>
      <name val="Arial"/>
      <family val="2"/>
      <charset val="161"/>
    </font>
    <font>
      <b/>
      <sz val="18"/>
      <color indexed="21"/>
      <name val="Calibri"/>
      <family val="1"/>
      <charset val="204"/>
    </font>
    <font>
      <b/>
      <sz val="18"/>
      <color indexed="30"/>
      <name val="Calibri"/>
      <family val="1"/>
      <charset val="204"/>
    </font>
    <font>
      <b/>
      <sz val="18"/>
      <color indexed="56"/>
      <name val="Calibri"/>
      <family val="1"/>
      <charset val="204"/>
    </font>
    <font>
      <b/>
      <sz val="15"/>
      <color theme="1" tint="4.9989318521683403E-2"/>
      <name val="Calibri"/>
      <family val="2"/>
      <charset val="161"/>
    </font>
    <font>
      <b/>
      <sz val="15"/>
      <color indexed="10"/>
      <name val="Calibri"/>
      <family val="2"/>
      <charset val="161"/>
    </font>
    <font>
      <i/>
      <sz val="15"/>
      <color theme="1" tint="4.9989318521683403E-2"/>
      <name val="Calibri"/>
      <family val="2"/>
      <charset val="161"/>
    </font>
    <font>
      <b/>
      <u/>
      <sz val="18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20"/>
      <color theme="4" tint="-0.499984740745262"/>
      <name val="Calibri Light"/>
      <family val="2"/>
      <charset val="161"/>
      <scheme val="major"/>
    </font>
    <font>
      <b/>
      <sz val="16"/>
      <color theme="1"/>
      <name val="Calibri"/>
      <family val="2"/>
      <charset val="161"/>
      <scheme val="minor"/>
    </font>
    <font>
      <b/>
      <sz val="14"/>
      <color theme="5" tint="-0.249977111117893"/>
      <name val="Calibri"/>
      <family val="2"/>
      <charset val="161"/>
      <scheme val="minor"/>
    </font>
    <font>
      <b/>
      <sz val="40"/>
      <color theme="4" tint="-0.499984740745262"/>
      <name val="Calibri Light"/>
      <family val="2"/>
      <charset val="16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left" vertical="top" wrapText="1"/>
    </xf>
    <xf numFmtId="2" fontId="0" fillId="0" borderId="0" xfId="0" applyNumberFormat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49" fontId="12" fillId="0" borderId="0" xfId="0" applyNumberFormat="1" applyFont="1"/>
    <xf numFmtId="0" fontId="1" fillId="0" borderId="0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2" fontId="0" fillId="0" borderId="0" xfId="0" applyNumberFormat="1" applyFill="1" applyBorder="1"/>
    <xf numFmtId="11" fontId="0" fillId="0" borderId="0" xfId="0" applyNumberFormat="1"/>
    <xf numFmtId="0" fontId="1" fillId="0" borderId="9" xfId="0" applyFont="1" applyFill="1" applyBorder="1"/>
    <xf numFmtId="49" fontId="1" fillId="0" borderId="0" xfId="0" applyNumberFormat="1" applyFont="1" applyFill="1" applyBorder="1"/>
    <xf numFmtId="49" fontId="1" fillId="0" borderId="0" xfId="0" applyNumberFormat="1" applyFont="1"/>
    <xf numFmtId="0" fontId="13" fillId="0" borderId="0" xfId="0" applyFont="1"/>
    <xf numFmtId="1" fontId="0" fillId="0" borderId="0" xfId="0" applyNumberFormat="1"/>
    <xf numFmtId="0" fontId="1" fillId="2" borderId="0" xfId="0" applyFont="1" applyFill="1" applyBorder="1"/>
    <xf numFmtId="0" fontId="1" fillId="2" borderId="7" xfId="0" applyFont="1" applyFill="1" applyBorder="1"/>
    <xf numFmtId="4" fontId="0" fillId="0" borderId="0" xfId="0" applyNumberFormat="1"/>
    <xf numFmtId="10" fontId="0" fillId="0" borderId="0" xfId="0" applyNumberFormat="1"/>
    <xf numFmtId="0" fontId="1" fillId="3" borderId="0" xfId="0" applyFont="1" applyFill="1" applyBorder="1"/>
    <xf numFmtId="0" fontId="0" fillId="3" borderId="0" xfId="0" applyFont="1" applyFill="1"/>
    <xf numFmtId="0" fontId="1" fillId="4" borderId="0" xfId="0" applyFont="1" applyFill="1" applyBorder="1"/>
    <xf numFmtId="0" fontId="0" fillId="4" borderId="0" xfId="0" applyFont="1" applyFill="1"/>
    <xf numFmtId="0" fontId="1" fillId="4" borderId="10" xfId="0" applyFont="1" applyFill="1" applyBorder="1"/>
    <xf numFmtId="2" fontId="0" fillId="0" borderId="6" xfId="0" applyNumberFormat="1" applyBorder="1"/>
    <xf numFmtId="2" fontId="0" fillId="0" borderId="9" xfId="0" applyNumberFormat="1" applyBorder="1"/>
    <xf numFmtId="2" fontId="0" fillId="0" borderId="8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10" fontId="0" fillId="0" borderId="15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0" fontId="1" fillId="5" borderId="0" xfId="0" applyFont="1" applyFill="1" applyBorder="1"/>
    <xf numFmtId="0" fontId="0" fillId="5" borderId="0" xfId="0" applyFont="1" applyFill="1"/>
    <xf numFmtId="0" fontId="1" fillId="5" borderId="10" xfId="0" applyFont="1" applyFill="1" applyBorder="1"/>
    <xf numFmtId="0" fontId="1" fillId="3" borderId="10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49" fontId="1" fillId="2" borderId="0" xfId="0" applyNumberFormat="1" applyFont="1" applyFill="1"/>
    <xf numFmtId="2" fontId="0" fillId="2" borderId="0" xfId="0" applyNumberFormat="1" applyFill="1" applyBorder="1"/>
    <xf numFmtId="49" fontId="1" fillId="2" borderId="0" xfId="0" applyNumberFormat="1" applyFont="1" applyFill="1" applyBorder="1"/>
    <xf numFmtId="0" fontId="16" fillId="0" borderId="0" xfId="0" applyFont="1" applyBorder="1"/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Sheet1!$B$83</c:f>
              <c:strCache>
                <c:ptCount val="1"/>
                <c:pt idx="0">
                  <c:v>Κλίση J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Sheet1!$A$84:$A$91</c:f>
              <c:numCache>
                <c:formatCode>General</c:formatCode>
                <c:ptCount val="8"/>
                <c:pt idx="0">
                  <c:v>120</c:v>
                </c:pt>
                <c:pt idx="1">
                  <c:v>130</c:v>
                </c:pt>
                <c:pt idx="2">
                  <c:v>140</c:v>
                </c:pt>
                <c:pt idx="3">
                  <c:v>150</c:v>
                </c:pt>
                <c:pt idx="4">
                  <c:v>160</c:v>
                </c:pt>
                <c:pt idx="5">
                  <c:v>170</c:v>
                </c:pt>
                <c:pt idx="6">
                  <c:v>180</c:v>
                </c:pt>
                <c:pt idx="7">
                  <c:v>190</c:v>
                </c:pt>
              </c:numCache>
            </c:numRef>
          </c:cat>
          <c:val>
            <c:numRef>
              <c:f>Sheet1!$B$84:$B$91</c:f>
              <c:numCache>
                <c:formatCode>0.00%</c:formatCode>
                <c:ptCount val="8"/>
                <c:pt idx="0">
                  <c:v>4.4800358399999997E-2</c:v>
                </c:pt>
                <c:pt idx="1">
                  <c:v>3.8303999999999998E-2</c:v>
                </c:pt>
                <c:pt idx="2">
                  <c:v>2.6046719999999999E-2</c:v>
                </c:pt>
                <c:pt idx="3">
                  <c:v>1.6128129024000001E-2</c:v>
                </c:pt>
                <c:pt idx="4">
                  <c:v>1.354762838016E-2</c:v>
                </c:pt>
                <c:pt idx="5">
                  <c:v>9.2123872985088E-3</c:v>
                </c:pt>
                <c:pt idx="6">
                  <c:v>6.2644233629859797E-3</c:v>
                </c:pt>
                <c:pt idx="7">
                  <c:v>5.2621156249082297E-3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7-43ED-AA06-3B7ED81E68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17390760"/>
        <c:axId val="417392400"/>
      </c:lineChart>
      <c:catAx>
        <c:axId val="41739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17392400"/>
        <c:crosses val="autoZero"/>
        <c:auto val="1"/>
        <c:lblAlgn val="ctr"/>
        <c:lblOffset val="100"/>
        <c:noMultiLvlLbl val="0"/>
      </c:catAx>
      <c:valAx>
        <c:axId val="41739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1739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l-GR"/>
              <a:t>Ύψος Πτώσης </a:t>
            </a:r>
            <a:r>
              <a:rPr lang="en-US"/>
              <a:t>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Sheet1!$C$111</c:f>
              <c:strCache>
                <c:ptCount val="1"/>
                <c:pt idx="0">
                  <c:v>Υψ.Πτώσης H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Sheet1!$A$112:$A$119</c:f>
              <c:numCache>
                <c:formatCode>General</c:formatCode>
                <c:ptCount val="8"/>
                <c:pt idx="0">
                  <c:v>190</c:v>
                </c:pt>
                <c:pt idx="1">
                  <c:v>200</c:v>
                </c:pt>
                <c:pt idx="2">
                  <c:v>210</c:v>
                </c:pt>
                <c:pt idx="3">
                  <c:v>220</c:v>
                </c:pt>
                <c:pt idx="4">
                  <c:v>230</c:v>
                </c:pt>
                <c:pt idx="5">
                  <c:v>240</c:v>
                </c:pt>
                <c:pt idx="6">
                  <c:v>250</c:v>
                </c:pt>
                <c:pt idx="7">
                  <c:v>260</c:v>
                </c:pt>
              </c:numCache>
            </c:numRef>
          </c:cat>
          <c:val>
            <c:numRef>
              <c:f>Sheet1!$C$112:$C$119</c:f>
              <c:numCache>
                <c:formatCode>0.00</c:formatCode>
                <c:ptCount val="8"/>
                <c:pt idx="0">
                  <c:v>87.756087851317403</c:v>
                </c:pt>
                <c:pt idx="1">
                  <c:v>88.588587851317399</c:v>
                </c:pt>
                <c:pt idx="2">
                  <c:v>115.989174359644</c:v>
                </c:pt>
                <c:pt idx="3">
                  <c:v>125.816823043016</c:v>
                </c:pt>
                <c:pt idx="4">
                  <c:v>141.609769998497</c:v>
                </c:pt>
                <c:pt idx="5">
                  <c:v>142.25001551209701</c:v>
                </c:pt>
                <c:pt idx="6">
                  <c:v>153.44606368171699</c:v>
                </c:pt>
                <c:pt idx="7">
                  <c:v>154.299382902243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6-4089-B021-4EBF79B9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794264"/>
        <c:axId val="411786064"/>
      </c:lineChart>
      <c:catAx>
        <c:axId val="41179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11786064"/>
        <c:crosses val="autoZero"/>
        <c:auto val="1"/>
        <c:lblAlgn val="ctr"/>
        <c:lblOffset val="100"/>
        <c:noMultiLvlLbl val="0"/>
      </c:catAx>
      <c:valAx>
        <c:axId val="4117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1179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Sheet1!$D$111</c:f>
              <c:strCache>
                <c:ptCount val="1"/>
                <c:pt idx="0">
                  <c:v>Ενέργεια Ε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Sheet1!$A$112:$A$119</c:f>
              <c:numCache>
                <c:formatCode>General</c:formatCode>
                <c:ptCount val="8"/>
                <c:pt idx="0">
                  <c:v>190</c:v>
                </c:pt>
                <c:pt idx="1">
                  <c:v>200</c:v>
                </c:pt>
                <c:pt idx="2">
                  <c:v>210</c:v>
                </c:pt>
                <c:pt idx="3">
                  <c:v>220</c:v>
                </c:pt>
                <c:pt idx="4">
                  <c:v>230</c:v>
                </c:pt>
                <c:pt idx="5">
                  <c:v>240</c:v>
                </c:pt>
                <c:pt idx="6">
                  <c:v>250</c:v>
                </c:pt>
                <c:pt idx="7">
                  <c:v>260</c:v>
                </c:pt>
              </c:numCache>
            </c:numRef>
          </c:cat>
          <c:val>
            <c:numRef>
              <c:f>Sheet1!$D$112:$D$119</c:f>
              <c:numCache>
                <c:formatCode>0.00</c:formatCode>
                <c:ptCount val="8"/>
                <c:pt idx="0">
                  <c:v>58.6185906887847</c:v>
                </c:pt>
                <c:pt idx="1">
                  <c:v>59.168416056791003</c:v>
                </c:pt>
                <c:pt idx="2">
                  <c:v>77.367953709399202</c:v>
                </c:pt>
                <c:pt idx="3">
                  <c:v>83.909987843336197</c:v>
                </c:pt>
                <c:pt idx="4">
                  <c:v>94.359403383410196</c:v>
                </c:pt>
                <c:pt idx="5">
                  <c:v>94.782254104286395</c:v>
                </c:pt>
                <c:pt idx="6">
                  <c:v>101.821755977572</c:v>
                </c:pt>
                <c:pt idx="7">
                  <c:v>102.385331418356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5-4AC1-BB9E-14C281B51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928592"/>
        <c:axId val="557924656"/>
      </c:lineChart>
      <c:catAx>
        <c:axId val="5579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57924656"/>
        <c:crosses val="autoZero"/>
        <c:auto val="1"/>
        <c:lblAlgn val="ctr"/>
        <c:lblOffset val="100"/>
        <c:noMultiLvlLbl val="0"/>
      </c:catAx>
      <c:valAx>
        <c:axId val="55792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5792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Sheet1!$E$111</c:f>
              <c:strCache>
                <c:ptCount val="1"/>
                <c:pt idx="0">
                  <c:v>Ισχύς P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Sheet1!$A$112:$A$119</c:f>
              <c:numCache>
                <c:formatCode>General</c:formatCode>
                <c:ptCount val="8"/>
                <c:pt idx="0">
                  <c:v>190</c:v>
                </c:pt>
                <c:pt idx="1">
                  <c:v>200</c:v>
                </c:pt>
                <c:pt idx="2">
                  <c:v>210</c:v>
                </c:pt>
                <c:pt idx="3">
                  <c:v>220</c:v>
                </c:pt>
                <c:pt idx="4">
                  <c:v>230</c:v>
                </c:pt>
                <c:pt idx="5">
                  <c:v>240</c:v>
                </c:pt>
                <c:pt idx="6">
                  <c:v>250</c:v>
                </c:pt>
                <c:pt idx="7">
                  <c:v>260</c:v>
                </c:pt>
              </c:numCache>
            </c:numRef>
          </c:cat>
          <c:val>
            <c:numRef>
              <c:f>Sheet1!$E$112:$E$119</c:f>
              <c:numCache>
                <c:formatCode>0.00</c:formatCode>
                <c:ptCount val="8"/>
                <c:pt idx="0">
                  <c:v>17.202320207037499</c:v>
                </c:pt>
                <c:pt idx="1">
                  <c:v>17.365510384756298</c:v>
                </c:pt>
                <c:pt idx="2">
                  <c:v>22.7366894621039</c:v>
                </c:pt>
                <c:pt idx="3">
                  <c:v>24.663146801679702</c:v>
                </c:pt>
                <c:pt idx="4">
                  <c:v>27.758947186505701</c:v>
                </c:pt>
                <c:pt idx="5">
                  <c:v>27.884450825121899</c:v>
                </c:pt>
                <c:pt idx="6">
                  <c:v>30.079147630584998</c:v>
                </c:pt>
                <c:pt idx="7">
                  <c:v>30.246418880132701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0-41AB-AD87-85EB6A9B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804304"/>
        <c:axId val="407804632"/>
      </c:lineChart>
      <c:catAx>
        <c:axId val="40780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07804632"/>
        <c:crosses val="autoZero"/>
        <c:auto val="1"/>
        <c:lblAlgn val="ctr"/>
        <c:lblOffset val="100"/>
        <c:noMultiLvlLbl val="0"/>
      </c:catAx>
      <c:valAx>
        <c:axId val="407804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0780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l-GR"/>
              <a:t>Ύψος Πτώσης </a:t>
            </a:r>
            <a:r>
              <a:rPr lang="en-US"/>
              <a:t>H</a:t>
            </a:r>
          </a:p>
        </c:rich>
      </c:tx>
      <c:layout>
        <c:manualLayout>
          <c:xMode val="edge"/>
          <c:yMode val="edge"/>
          <c:x val="0.3684652230971128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Sheet1!$C$83</c:f>
              <c:strCache>
                <c:ptCount val="1"/>
                <c:pt idx="0">
                  <c:v>Υψ.Πτώσης H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Sheet1!$A$84:$A$91</c:f>
              <c:numCache>
                <c:formatCode>General</c:formatCode>
                <c:ptCount val="8"/>
                <c:pt idx="0">
                  <c:v>120</c:v>
                </c:pt>
                <c:pt idx="1">
                  <c:v>130</c:v>
                </c:pt>
                <c:pt idx="2">
                  <c:v>140</c:v>
                </c:pt>
                <c:pt idx="3">
                  <c:v>150</c:v>
                </c:pt>
                <c:pt idx="4">
                  <c:v>160</c:v>
                </c:pt>
                <c:pt idx="5">
                  <c:v>170</c:v>
                </c:pt>
                <c:pt idx="6">
                  <c:v>180</c:v>
                </c:pt>
                <c:pt idx="7">
                  <c:v>190</c:v>
                </c:pt>
              </c:numCache>
            </c:numRef>
          </c:cat>
          <c:val>
            <c:numRef>
              <c:f>Sheet1!$C$84:$C$91</c:f>
              <c:numCache>
                <c:formatCode>0.00</c:formatCode>
                <c:ptCount val="8"/>
                <c:pt idx="0">
                  <c:v>89.124748383393197</c:v>
                </c:pt>
                <c:pt idx="1">
                  <c:v>102.32564286963699</c:v>
                </c:pt>
                <c:pt idx="2">
                  <c:v>125.939992719228</c:v>
                </c:pt>
                <c:pt idx="3">
                  <c:v>145.04642461657201</c:v>
                </c:pt>
                <c:pt idx="4">
                  <c:v>150.439931422363</c:v>
                </c:pt>
                <c:pt idx="5">
                  <c:v>158.97362067758101</c:v>
                </c:pt>
                <c:pt idx="6">
                  <c:v>164.857666299984</c:v>
                </c:pt>
                <c:pt idx="7">
                  <c:v>167.076108933168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C-4180-B025-0A60F9559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806928"/>
        <c:axId val="407807256"/>
      </c:lineChart>
      <c:catAx>
        <c:axId val="40780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07807256"/>
        <c:crosses val="autoZero"/>
        <c:auto val="1"/>
        <c:lblAlgn val="ctr"/>
        <c:lblOffset val="100"/>
        <c:noMultiLvlLbl val="0"/>
      </c:catAx>
      <c:valAx>
        <c:axId val="407807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0780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Sheet1!$D$83</c:f>
              <c:strCache>
                <c:ptCount val="1"/>
                <c:pt idx="0">
                  <c:v>Ενέργεια Ε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Sheet1!$A$84:$A$91</c:f>
              <c:numCache>
                <c:formatCode>General</c:formatCode>
                <c:ptCount val="8"/>
                <c:pt idx="0">
                  <c:v>120</c:v>
                </c:pt>
                <c:pt idx="1">
                  <c:v>130</c:v>
                </c:pt>
                <c:pt idx="2">
                  <c:v>140</c:v>
                </c:pt>
                <c:pt idx="3">
                  <c:v>150</c:v>
                </c:pt>
                <c:pt idx="4">
                  <c:v>160</c:v>
                </c:pt>
                <c:pt idx="5">
                  <c:v>170</c:v>
                </c:pt>
                <c:pt idx="6">
                  <c:v>180</c:v>
                </c:pt>
                <c:pt idx="7">
                  <c:v>190</c:v>
                </c:pt>
              </c:numCache>
            </c:numRef>
          </c:cat>
          <c:val>
            <c:numRef>
              <c:f>Sheet1!$D$84:$D$91</c:f>
              <c:numCache>
                <c:formatCode>0.00</c:formatCode>
                <c:ptCount val="8"/>
                <c:pt idx="0">
                  <c:v>58.862519613650001</c:v>
                </c:pt>
                <c:pt idx="1">
                  <c:v>67.581062158887903</c:v>
                </c:pt>
                <c:pt idx="2">
                  <c:v>83.177180592857397</c:v>
                </c:pt>
                <c:pt idx="3">
                  <c:v>95.796040591948696</c:v>
                </c:pt>
                <c:pt idx="4">
                  <c:v>99.358186975538203</c:v>
                </c:pt>
                <c:pt idx="5">
                  <c:v>104.99426966046499</c:v>
                </c:pt>
                <c:pt idx="6">
                  <c:v>108.880392843292</c:v>
                </c:pt>
                <c:pt idx="7">
                  <c:v>110.34556526033801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3-46B0-ABC4-F5FC3196F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821504"/>
        <c:axId val="353822160"/>
      </c:lineChart>
      <c:catAx>
        <c:axId val="35382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3822160"/>
        <c:crosses val="autoZero"/>
        <c:auto val="1"/>
        <c:lblAlgn val="ctr"/>
        <c:lblOffset val="100"/>
        <c:noMultiLvlLbl val="0"/>
      </c:catAx>
      <c:valAx>
        <c:axId val="35382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382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Sheet1!$E$83</c:f>
              <c:strCache>
                <c:ptCount val="1"/>
                <c:pt idx="0">
                  <c:v>Ισχύς P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Sheet1!$A$84:$A$91</c:f>
              <c:numCache>
                <c:formatCode>General</c:formatCode>
                <c:ptCount val="8"/>
                <c:pt idx="0">
                  <c:v>120</c:v>
                </c:pt>
                <c:pt idx="1">
                  <c:v>130</c:v>
                </c:pt>
                <c:pt idx="2">
                  <c:v>140</c:v>
                </c:pt>
                <c:pt idx="3">
                  <c:v>150</c:v>
                </c:pt>
                <c:pt idx="4">
                  <c:v>160</c:v>
                </c:pt>
                <c:pt idx="5">
                  <c:v>170</c:v>
                </c:pt>
                <c:pt idx="6">
                  <c:v>180</c:v>
                </c:pt>
                <c:pt idx="7">
                  <c:v>190</c:v>
                </c:pt>
              </c:numCache>
            </c:numRef>
          </c:cat>
          <c:val>
            <c:numRef>
              <c:f>Sheet1!$E$84:$E$91</c:f>
              <c:numCache>
                <c:formatCode>0.00</c:formatCode>
                <c:ptCount val="8"/>
                <c:pt idx="0">
                  <c:v>8.7353054221170101</c:v>
                </c:pt>
                <c:pt idx="1">
                  <c:v>10.0291530601089</c:v>
                </c:pt>
                <c:pt idx="2">
                  <c:v>12.3436455217711</c:v>
                </c:pt>
                <c:pt idx="3">
                  <c:v>14.2163073937823</c:v>
                </c:pt>
                <c:pt idx="4">
                  <c:v>14.7449364233105</c:v>
                </c:pt>
                <c:pt idx="5">
                  <c:v>15.5813413879685</c:v>
                </c:pt>
                <c:pt idx="6">
                  <c:v>16.158049166241899</c:v>
                </c:pt>
                <c:pt idx="7">
                  <c:v>16.375483429045602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C-42F5-85BF-56F11A6CC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703960"/>
        <c:axId val="544710192"/>
      </c:lineChart>
      <c:catAx>
        <c:axId val="544703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4710192"/>
        <c:crosses val="autoZero"/>
        <c:auto val="1"/>
        <c:lblAlgn val="ctr"/>
        <c:lblOffset val="100"/>
        <c:noMultiLvlLbl val="0"/>
      </c:catAx>
      <c:valAx>
        <c:axId val="54471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4703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Sheet1!$B$97</c:f>
              <c:strCache>
                <c:ptCount val="1"/>
                <c:pt idx="0">
                  <c:v>Κλίση J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Sheet1!$A$98:$A$105</c:f>
              <c:numCache>
                <c:formatCode>General</c:formatCode>
                <c:ptCount val="8"/>
                <c:pt idx="0">
                  <c:v>160</c:v>
                </c:pt>
                <c:pt idx="1">
                  <c:v>170</c:v>
                </c:pt>
                <c:pt idx="2">
                  <c:v>180</c:v>
                </c:pt>
                <c:pt idx="3">
                  <c:v>190</c:v>
                </c:pt>
                <c:pt idx="4">
                  <c:v>200</c:v>
                </c:pt>
                <c:pt idx="5">
                  <c:v>210</c:v>
                </c:pt>
                <c:pt idx="6">
                  <c:v>220</c:v>
                </c:pt>
                <c:pt idx="7">
                  <c:v>230</c:v>
                </c:pt>
              </c:numCache>
            </c:numRef>
          </c:cat>
          <c:val>
            <c:numRef>
              <c:f>Sheet1!$B$98:$B$105</c:f>
              <c:numCache>
                <c:formatCode>0.00%</c:formatCode>
                <c:ptCount val="8"/>
                <c:pt idx="0">
                  <c:v>3.9600000000000003E-2</c:v>
                </c:pt>
                <c:pt idx="1">
                  <c:v>3.8016000000000001E-2</c:v>
                </c:pt>
                <c:pt idx="2">
                  <c:v>2.585088E-2</c:v>
                </c:pt>
                <c:pt idx="3">
                  <c:v>1.7578598399999999E-2</c:v>
                </c:pt>
                <c:pt idx="4">
                  <c:v>1.4766022655999999E-2</c:v>
                </c:pt>
                <c:pt idx="5">
                  <c:v>1.0040895406080001E-2</c:v>
                </c:pt>
                <c:pt idx="6">
                  <c:v>9.6392595898367999E-3</c:v>
                </c:pt>
                <c:pt idx="7">
                  <c:v>6.5546965210890196E-3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8-4151-A1A4-1E774D145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108720"/>
        <c:axId val="555112000"/>
      </c:lineChart>
      <c:catAx>
        <c:axId val="55510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55112000"/>
        <c:crosses val="autoZero"/>
        <c:auto val="1"/>
        <c:lblAlgn val="ctr"/>
        <c:lblOffset val="100"/>
        <c:noMultiLvlLbl val="0"/>
      </c:catAx>
      <c:valAx>
        <c:axId val="5551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5510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l-GR"/>
              <a:t>Ύψος</a:t>
            </a:r>
            <a:r>
              <a:rPr lang="el-GR" baseline="0"/>
              <a:t> </a:t>
            </a:r>
            <a:r>
              <a:rPr lang="el-GR"/>
              <a:t>Πτώσης </a:t>
            </a:r>
            <a:r>
              <a:rPr lang="en-US"/>
              <a:t>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Sheet1!$C$97</c:f>
              <c:strCache>
                <c:ptCount val="1"/>
                <c:pt idx="0">
                  <c:v>Υψ.Πτώσης H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Sheet1!$A$98:$A$105</c:f>
              <c:numCache>
                <c:formatCode>General</c:formatCode>
                <c:ptCount val="8"/>
                <c:pt idx="0">
                  <c:v>160</c:v>
                </c:pt>
                <c:pt idx="1">
                  <c:v>170</c:v>
                </c:pt>
                <c:pt idx="2">
                  <c:v>180</c:v>
                </c:pt>
                <c:pt idx="3">
                  <c:v>190</c:v>
                </c:pt>
                <c:pt idx="4">
                  <c:v>200</c:v>
                </c:pt>
                <c:pt idx="5">
                  <c:v>210</c:v>
                </c:pt>
                <c:pt idx="6">
                  <c:v>220</c:v>
                </c:pt>
                <c:pt idx="7">
                  <c:v>230</c:v>
                </c:pt>
              </c:numCache>
            </c:numRef>
          </c:cat>
          <c:val>
            <c:numRef>
              <c:f>Sheet1!$C$98:$C$105</c:f>
              <c:numCache>
                <c:formatCode>0.00</c:formatCode>
                <c:ptCount val="8"/>
                <c:pt idx="0">
                  <c:v>97.746087851317398</c:v>
                </c:pt>
                <c:pt idx="1">
                  <c:v>101.70347435964401</c:v>
                </c:pt>
                <c:pt idx="2">
                  <c:v>125.069571043016</c:v>
                </c:pt>
                <c:pt idx="3">
                  <c:v>141.10163863849701</c:v>
                </c:pt>
                <c:pt idx="4">
                  <c:v>146.926754311243</c:v>
                </c:pt>
                <c:pt idx="5">
                  <c:v>156.20338769362101</c:v>
                </c:pt>
                <c:pt idx="6">
                  <c:v>157.410259200821</c:v>
                </c:pt>
                <c:pt idx="7">
                  <c:v>163.521370018097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4-41D0-ADC7-C76D5C72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510744"/>
        <c:axId val="411511072"/>
      </c:lineChart>
      <c:catAx>
        <c:axId val="4115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11511072"/>
        <c:crosses val="autoZero"/>
        <c:auto val="1"/>
        <c:lblAlgn val="ctr"/>
        <c:lblOffset val="100"/>
        <c:noMultiLvlLbl val="0"/>
      </c:catAx>
      <c:valAx>
        <c:axId val="41151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1151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Sheet1!$D$97</c:f>
              <c:strCache>
                <c:ptCount val="1"/>
                <c:pt idx="0">
                  <c:v>Ενέργεια Ε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Sheet1!$A$98:$A$105</c:f>
              <c:numCache>
                <c:formatCode>General</c:formatCode>
                <c:ptCount val="8"/>
                <c:pt idx="0">
                  <c:v>160</c:v>
                </c:pt>
                <c:pt idx="1">
                  <c:v>170</c:v>
                </c:pt>
                <c:pt idx="2">
                  <c:v>180</c:v>
                </c:pt>
                <c:pt idx="3">
                  <c:v>190</c:v>
                </c:pt>
                <c:pt idx="4">
                  <c:v>200</c:v>
                </c:pt>
                <c:pt idx="5">
                  <c:v>210</c:v>
                </c:pt>
                <c:pt idx="6">
                  <c:v>220</c:v>
                </c:pt>
                <c:pt idx="7">
                  <c:v>230</c:v>
                </c:pt>
              </c:numCache>
            </c:numRef>
          </c:cat>
          <c:val>
            <c:numRef>
              <c:f>Sheet1!$D$98:$D$105</c:f>
              <c:numCache>
                <c:formatCode>0.00</c:formatCode>
                <c:ptCount val="8"/>
                <c:pt idx="0">
                  <c:v>65.997565099029899</c:v>
                </c:pt>
                <c:pt idx="1">
                  <c:v>67.932950394411904</c:v>
                </c:pt>
                <c:pt idx="2">
                  <c:v>83.416464593013799</c:v>
                </c:pt>
                <c:pt idx="3">
                  <c:v>94.023807573190993</c:v>
                </c:pt>
                <c:pt idx="4">
                  <c:v>97.460308669835996</c:v>
                </c:pt>
                <c:pt idx="5">
                  <c:v>103.642833082145</c:v>
                </c:pt>
                <c:pt idx="6">
                  <c:v>104.472702516751</c:v>
                </c:pt>
                <c:pt idx="7">
                  <c:v>108.525727185566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5-4C6B-8AEC-8D4DC2B84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241912"/>
        <c:axId val="544232400"/>
      </c:lineChart>
      <c:catAx>
        <c:axId val="54424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4232400"/>
        <c:crosses val="autoZero"/>
        <c:auto val="1"/>
        <c:lblAlgn val="ctr"/>
        <c:lblOffset val="100"/>
        <c:noMultiLvlLbl val="0"/>
      </c:catAx>
      <c:valAx>
        <c:axId val="54423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4241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Sheet1!$E$97</c:f>
              <c:strCache>
                <c:ptCount val="1"/>
                <c:pt idx="0">
                  <c:v>Ισχύς P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Sheet1!$A$98:$A$105</c:f>
              <c:numCache>
                <c:formatCode>General</c:formatCode>
                <c:ptCount val="8"/>
                <c:pt idx="0">
                  <c:v>160</c:v>
                </c:pt>
                <c:pt idx="1">
                  <c:v>170</c:v>
                </c:pt>
                <c:pt idx="2">
                  <c:v>180</c:v>
                </c:pt>
                <c:pt idx="3">
                  <c:v>190</c:v>
                </c:pt>
                <c:pt idx="4">
                  <c:v>200</c:v>
                </c:pt>
                <c:pt idx="5">
                  <c:v>210</c:v>
                </c:pt>
                <c:pt idx="6">
                  <c:v>220</c:v>
                </c:pt>
                <c:pt idx="7">
                  <c:v>230</c:v>
                </c:pt>
              </c:numCache>
            </c:numRef>
          </c:cat>
          <c:val>
            <c:numRef>
              <c:f>Sheet1!$E$98:$E$105</c:f>
              <c:numCache>
                <c:formatCode>0.00</c:formatCode>
                <c:ptCount val="8"/>
                <c:pt idx="0">
                  <c:v>19.1606023396625</c:v>
                </c:pt>
                <c:pt idx="1">
                  <c:v>19.936346012450102</c:v>
                </c:pt>
                <c:pt idx="2">
                  <c:v>24.516667298159302</c:v>
                </c:pt>
                <c:pt idx="3">
                  <c:v>27.659341124111801</c:v>
                </c:pt>
                <c:pt idx="4">
                  <c:v>28.801204982211299</c:v>
                </c:pt>
                <c:pt idx="5">
                  <c:v>30.619649967558999</c:v>
                </c:pt>
                <c:pt idx="6">
                  <c:v>30.856226034518301</c:v>
                </c:pt>
                <c:pt idx="7">
                  <c:v>32.054151872752897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E-4EEE-B452-EF6F891C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819512"/>
        <c:axId val="416820168"/>
      </c:lineChart>
      <c:catAx>
        <c:axId val="41681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16820168"/>
        <c:crosses val="autoZero"/>
        <c:auto val="1"/>
        <c:lblAlgn val="ctr"/>
        <c:lblOffset val="100"/>
        <c:noMultiLvlLbl val="0"/>
      </c:catAx>
      <c:valAx>
        <c:axId val="41682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16819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Sheet1!$B$111</c:f>
              <c:strCache>
                <c:ptCount val="1"/>
                <c:pt idx="0">
                  <c:v>Κλίση J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Sheet1!$A$112:$A$119</c:f>
              <c:numCache>
                <c:formatCode>General</c:formatCode>
                <c:ptCount val="8"/>
                <c:pt idx="0">
                  <c:v>190</c:v>
                </c:pt>
                <c:pt idx="1">
                  <c:v>200</c:v>
                </c:pt>
                <c:pt idx="2">
                  <c:v>210</c:v>
                </c:pt>
                <c:pt idx="3">
                  <c:v>220</c:v>
                </c:pt>
                <c:pt idx="4">
                  <c:v>230</c:v>
                </c:pt>
                <c:pt idx="5">
                  <c:v>240</c:v>
                </c:pt>
                <c:pt idx="6">
                  <c:v>250</c:v>
                </c:pt>
                <c:pt idx="7">
                  <c:v>260</c:v>
                </c:pt>
              </c:numCache>
            </c:numRef>
          </c:cat>
          <c:val>
            <c:numRef>
              <c:f>Sheet1!$B$112:$B$119</c:f>
              <c:numCache>
                <c:formatCode>0.00%</c:formatCode>
                <c:ptCount val="8"/>
                <c:pt idx="0">
                  <c:v>4.4999999999999998E-2</c:v>
                </c:pt>
                <c:pt idx="1">
                  <c:v>4.4549999999999999E-2</c:v>
                </c:pt>
                <c:pt idx="2">
                  <c:v>3.0294000000000001E-2</c:v>
                </c:pt>
                <c:pt idx="3">
                  <c:v>2.5446960000000001E-2</c:v>
                </c:pt>
                <c:pt idx="4">
                  <c:v>1.7303932800000001E-2</c:v>
                </c:pt>
                <c:pt idx="5">
                  <c:v>1.6957854144000001E-2</c:v>
                </c:pt>
                <c:pt idx="6">
                  <c:v>1.153134081792E-2</c:v>
                </c:pt>
                <c:pt idx="7">
                  <c:v>1.1070087185203199E-2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F-417E-A520-DCBEDCA0B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557032"/>
        <c:axId val="555554080"/>
      </c:lineChart>
      <c:catAx>
        <c:axId val="55555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55554080"/>
        <c:crosses val="autoZero"/>
        <c:auto val="1"/>
        <c:lblAlgn val="ctr"/>
        <c:lblOffset val="100"/>
        <c:noMultiLvlLbl val="0"/>
      </c:catAx>
      <c:valAx>
        <c:axId val="55555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5555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78</xdr:row>
      <xdr:rowOff>114300</xdr:rowOff>
    </xdr:from>
    <xdr:to>
      <xdr:col>13</xdr:col>
      <xdr:colOff>38100</xdr:colOff>
      <xdr:row>92</xdr:row>
      <xdr:rowOff>85725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247650</xdr:colOff>
      <xdr:row>78</xdr:row>
      <xdr:rowOff>171450</xdr:rowOff>
    </xdr:from>
    <xdr:to>
      <xdr:col>20</xdr:col>
      <xdr:colOff>552450</xdr:colOff>
      <xdr:row>92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152400</xdr:colOff>
      <xdr:row>78</xdr:row>
      <xdr:rowOff>180975</xdr:rowOff>
    </xdr:from>
    <xdr:to>
      <xdr:col>28</xdr:col>
      <xdr:colOff>457200</xdr:colOff>
      <xdr:row>92</xdr:row>
      <xdr:rowOff>152400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600075</xdr:colOff>
      <xdr:row>78</xdr:row>
      <xdr:rowOff>171450</xdr:rowOff>
    </xdr:from>
    <xdr:to>
      <xdr:col>36</xdr:col>
      <xdr:colOff>295275</xdr:colOff>
      <xdr:row>92</xdr:row>
      <xdr:rowOff>142875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514350</xdr:colOff>
      <xdr:row>93</xdr:row>
      <xdr:rowOff>76200</xdr:rowOff>
    </xdr:from>
    <xdr:to>
      <xdr:col>13</xdr:col>
      <xdr:colOff>19050</xdr:colOff>
      <xdr:row>107</xdr:row>
      <xdr:rowOff>152400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228600</xdr:colOff>
      <xdr:row>93</xdr:row>
      <xdr:rowOff>123825</xdr:rowOff>
    </xdr:from>
    <xdr:to>
      <xdr:col>20</xdr:col>
      <xdr:colOff>533400</xdr:colOff>
      <xdr:row>108</xdr:row>
      <xdr:rowOff>9525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47625</xdr:colOff>
      <xdr:row>93</xdr:row>
      <xdr:rowOff>171450</xdr:rowOff>
    </xdr:from>
    <xdr:to>
      <xdr:col>28</xdr:col>
      <xdr:colOff>352425</xdr:colOff>
      <xdr:row>108</xdr:row>
      <xdr:rowOff>57150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571500</xdr:colOff>
      <xdr:row>93</xdr:row>
      <xdr:rowOff>180975</xdr:rowOff>
    </xdr:from>
    <xdr:to>
      <xdr:col>36</xdr:col>
      <xdr:colOff>266700</xdr:colOff>
      <xdr:row>108</xdr:row>
      <xdr:rowOff>66675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504825</xdr:colOff>
      <xdr:row>108</xdr:row>
      <xdr:rowOff>123825</xdr:rowOff>
    </xdr:from>
    <xdr:to>
      <xdr:col>13</xdr:col>
      <xdr:colOff>9525</xdr:colOff>
      <xdr:row>123</xdr:row>
      <xdr:rowOff>9525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228600</xdr:colOff>
      <xdr:row>108</xdr:row>
      <xdr:rowOff>152400</xdr:rowOff>
    </xdr:from>
    <xdr:to>
      <xdr:col>20</xdr:col>
      <xdr:colOff>533400</xdr:colOff>
      <xdr:row>123</xdr:row>
      <xdr:rowOff>38100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85725</xdr:colOff>
      <xdr:row>108</xdr:row>
      <xdr:rowOff>142875</xdr:rowOff>
    </xdr:from>
    <xdr:to>
      <xdr:col>28</xdr:col>
      <xdr:colOff>390525</xdr:colOff>
      <xdr:row>123</xdr:row>
      <xdr:rowOff>28575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19050</xdr:colOff>
      <xdr:row>108</xdr:row>
      <xdr:rowOff>152400</xdr:rowOff>
    </xdr:from>
    <xdr:to>
      <xdr:col>36</xdr:col>
      <xdr:colOff>323850</xdr:colOff>
      <xdr:row>123</xdr:row>
      <xdr:rowOff>38100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2.5703125" bestFit="1" customWidth="1"/>
    <col min="3" max="3" width="15.42578125" customWidth="1"/>
    <col min="4" max="4" width="11.85546875" customWidth="1"/>
    <col min="5" max="5" width="10" bestFit="1" customWidth="1"/>
    <col min="11" max="11" width="12" bestFit="1" customWidth="1"/>
  </cols>
  <sheetData>
    <row r="1" spans="1:14" ht="27" thickBot="1" x14ac:dyDescent="0.45">
      <c r="A1" s="71" t="s">
        <v>59</v>
      </c>
      <c r="B1" s="72"/>
      <c r="C1" s="73"/>
      <c r="D1" s="12"/>
      <c r="E1" s="68" t="s">
        <v>60</v>
      </c>
      <c r="F1" s="69"/>
      <c r="G1" s="69"/>
      <c r="H1" s="69"/>
      <c r="I1" s="69"/>
      <c r="J1" s="69"/>
      <c r="K1" s="69"/>
      <c r="L1" s="69"/>
      <c r="M1" s="69"/>
      <c r="N1" s="70"/>
    </row>
    <row r="2" spans="1:14" ht="26.25" customHeight="1" x14ac:dyDescent="0.3">
      <c r="A2" s="62" t="s">
        <v>61</v>
      </c>
      <c r="B2" s="63"/>
      <c r="C2" s="64"/>
      <c r="D2" s="61"/>
    </row>
    <row r="3" spans="1:14" ht="19.5" thickBot="1" x14ac:dyDescent="0.35">
      <c r="A3" s="65"/>
      <c r="B3" s="66"/>
      <c r="C3" s="67"/>
      <c r="D3" s="61"/>
    </row>
    <row r="4" spans="1:14" ht="18.75" x14ac:dyDescent="0.3">
      <c r="A4" s="61"/>
      <c r="B4" s="61"/>
      <c r="C4" s="61"/>
      <c r="D4" s="61"/>
    </row>
    <row r="6" spans="1:14" x14ac:dyDescent="0.25">
      <c r="A6" s="1" t="s">
        <v>14</v>
      </c>
      <c r="D6">
        <v>515</v>
      </c>
    </row>
    <row r="7" spans="1:14" x14ac:dyDescent="0.25">
      <c r="A7" s="1" t="s">
        <v>15</v>
      </c>
      <c r="D7">
        <v>335</v>
      </c>
      <c r="K7" s="10"/>
      <c r="M7" s="2"/>
    </row>
    <row r="8" spans="1:14" x14ac:dyDescent="0.25">
      <c r="A8" s="1" t="s">
        <v>16</v>
      </c>
      <c r="D8">
        <v>1850</v>
      </c>
      <c r="M8" s="2"/>
    </row>
    <row r="9" spans="1:14" x14ac:dyDescent="0.25">
      <c r="A9" s="1" t="s">
        <v>17</v>
      </c>
      <c r="D9">
        <v>1</v>
      </c>
      <c r="M9" s="2"/>
    </row>
    <row r="10" spans="1:14" x14ac:dyDescent="0.25">
      <c r="A10" s="1" t="s">
        <v>18</v>
      </c>
      <c r="D10">
        <v>0.85</v>
      </c>
    </row>
    <row r="11" spans="1:14" ht="23.25" x14ac:dyDescent="0.35">
      <c r="A11" s="19" t="s">
        <v>20</v>
      </c>
    </row>
    <row r="13" spans="1:14" x14ac:dyDescent="0.25">
      <c r="A13" s="3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x14ac:dyDescent="0.25">
      <c r="A14" s="4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5" t="s">
        <v>8</v>
      </c>
      <c r="J14" s="5" t="s">
        <v>9</v>
      </c>
      <c r="K14" s="5" t="s">
        <v>10</v>
      </c>
      <c r="L14" s="8" t="s">
        <v>11</v>
      </c>
    </row>
    <row r="15" spans="1:14" x14ac:dyDescent="0.25">
      <c r="A15" s="6">
        <v>5.3</v>
      </c>
      <c r="B15" s="7">
        <v>15.3</v>
      </c>
      <c r="C15" s="7">
        <v>16.2</v>
      </c>
      <c r="D15" s="7">
        <v>11</v>
      </c>
      <c r="E15" s="7">
        <v>15.6</v>
      </c>
      <c r="F15" s="7">
        <v>17</v>
      </c>
      <c r="G15" s="7">
        <v>18.399999999999999</v>
      </c>
      <c r="H15" s="7">
        <v>11.5</v>
      </c>
      <c r="I15" s="7">
        <v>4.7</v>
      </c>
      <c r="J15" s="7">
        <v>2.5</v>
      </c>
      <c r="K15" s="7">
        <v>1.7</v>
      </c>
      <c r="L15" s="9">
        <v>1.3</v>
      </c>
    </row>
    <row r="17" spans="1:7" ht="19.5" x14ac:dyDescent="0.25">
      <c r="A17" s="11" t="s">
        <v>13</v>
      </c>
      <c r="B17" s="12"/>
      <c r="C17" s="13"/>
      <c r="D17" s="10">
        <f>SUM(A15:L15)/12</f>
        <v>10.041666666666668</v>
      </c>
      <c r="G17" s="17" t="s">
        <v>22</v>
      </c>
    </row>
    <row r="18" spans="1:7" ht="19.5" x14ac:dyDescent="0.25">
      <c r="A18" s="32" t="s">
        <v>47</v>
      </c>
      <c r="B18" s="21"/>
      <c r="C18" s="22"/>
      <c r="D18" s="23">
        <f>D6-D7</f>
        <v>180</v>
      </c>
      <c r="G18" s="18" t="s">
        <v>19</v>
      </c>
    </row>
    <row r="19" spans="1:7" ht="23.25" x14ac:dyDescent="0.25">
      <c r="A19" s="1"/>
      <c r="D19" s="10"/>
      <c r="F19" s="14"/>
    </row>
    <row r="20" spans="1:7" ht="23.25" x14ac:dyDescent="0.35">
      <c r="A20" s="19" t="s">
        <v>21</v>
      </c>
      <c r="D20" s="24"/>
      <c r="F20" s="15"/>
    </row>
    <row r="21" spans="1:7" ht="23.25" x14ac:dyDescent="0.25">
      <c r="A21" s="20" t="s">
        <v>26</v>
      </c>
      <c r="F21" s="16"/>
    </row>
    <row r="22" spans="1:7" x14ac:dyDescent="0.25">
      <c r="A22" s="20" t="s">
        <v>23</v>
      </c>
      <c r="B22">
        <v>8760</v>
      </c>
    </row>
    <row r="23" spans="1:7" x14ac:dyDescent="0.25">
      <c r="A23" s="20" t="s">
        <v>24</v>
      </c>
      <c r="B23">
        <v>4380</v>
      </c>
    </row>
    <row r="24" spans="1:7" x14ac:dyDescent="0.25">
      <c r="A24" s="20" t="s">
        <v>25</v>
      </c>
      <c r="B24">
        <v>2600</v>
      </c>
    </row>
    <row r="26" spans="1:7" x14ac:dyDescent="0.25">
      <c r="A26" s="20" t="s">
        <v>27</v>
      </c>
      <c r="E26" s="10">
        <f>D17-D9</f>
        <v>9.0416666666666679</v>
      </c>
    </row>
    <row r="27" spans="1:7" x14ac:dyDescent="0.25">
      <c r="A27" s="20" t="s">
        <v>28</v>
      </c>
      <c r="E27" s="25">
        <f>E26*3600*24*365</f>
        <v>285138000.00000006</v>
      </c>
    </row>
    <row r="29" spans="1:7" x14ac:dyDescent="0.25">
      <c r="A29" s="60" t="s">
        <v>32</v>
      </c>
      <c r="B29" s="23"/>
      <c r="C29" s="23"/>
    </row>
    <row r="30" spans="1:7" x14ac:dyDescent="0.25">
      <c r="A30" s="26" t="s">
        <v>29</v>
      </c>
      <c r="B30" s="10">
        <f>E27/(B22*3600)</f>
        <v>9.0416666666666679</v>
      </c>
    </row>
    <row r="31" spans="1:7" x14ac:dyDescent="0.25">
      <c r="A31" s="26" t="s">
        <v>30</v>
      </c>
      <c r="B31" s="10">
        <f>E27/(B23*3600)</f>
        <v>18.083333333333336</v>
      </c>
    </row>
    <row r="32" spans="1:7" x14ac:dyDescent="0.25">
      <c r="A32" s="26" t="s">
        <v>31</v>
      </c>
      <c r="B32" s="10">
        <f>E27/(B24*3600)</f>
        <v>30.463461538461544</v>
      </c>
    </row>
    <row r="34" spans="1:14" x14ac:dyDescent="0.25">
      <c r="A34" s="28" t="s">
        <v>33</v>
      </c>
      <c r="D34" s="29" t="s">
        <v>56</v>
      </c>
      <c r="L34" s="1" t="s">
        <v>34</v>
      </c>
      <c r="N34">
        <v>1</v>
      </c>
    </row>
    <row r="35" spans="1:14" x14ac:dyDescent="0.25">
      <c r="A35" s="26" t="s">
        <v>29</v>
      </c>
      <c r="B35" s="10">
        <f>((4^(3+N$35)*N$37^2*B30^2)/((3.1416)^2*$H$36^(1+N$36)))^(1/(5+N$35))</f>
        <v>1.439004073185979</v>
      </c>
      <c r="M35" s="1" t="s">
        <v>30</v>
      </c>
      <c r="N35" s="10">
        <v>0.28999999999999998</v>
      </c>
    </row>
    <row r="36" spans="1:14" x14ac:dyDescent="0.25">
      <c r="A36" s="26" t="s">
        <v>30</v>
      </c>
      <c r="B36" s="10">
        <f>((4^(3+N$35)*N$37^2*B31^2)/((3.1416)^2*$H$36^(1+N$36)))^(1/(5+N$35))</f>
        <v>1.8701351182611188</v>
      </c>
      <c r="F36" s="1" t="s">
        <v>44</v>
      </c>
      <c r="H36" s="34">
        <v>0.02</v>
      </c>
      <c r="M36" s="1" t="s">
        <v>31</v>
      </c>
      <c r="N36" s="10">
        <v>1.4E-2</v>
      </c>
    </row>
    <row r="37" spans="1:14" x14ac:dyDescent="0.25">
      <c r="A37" s="26" t="s">
        <v>31</v>
      </c>
      <c r="B37" s="10">
        <f>((4^(3+N$35)*N$37^2*B32^2)/((3.1416)^2*$H$36^(1+N$36)))^(1/(5+N$35))</f>
        <v>2.2777525645723951</v>
      </c>
      <c r="H37" t="s">
        <v>49</v>
      </c>
      <c r="M37" s="1" t="s">
        <v>35</v>
      </c>
      <c r="N37" s="10">
        <v>1.2800000000000001E-2</v>
      </c>
    </row>
    <row r="39" spans="1:14" x14ac:dyDescent="0.25">
      <c r="A39" s="31" t="s">
        <v>36</v>
      </c>
      <c r="B39" s="23"/>
    </row>
    <row r="40" spans="1:14" x14ac:dyDescent="0.25">
      <c r="A40" s="26" t="s">
        <v>29</v>
      </c>
      <c r="B40" s="30">
        <f>ROUND(B35*100,-1)</f>
        <v>140</v>
      </c>
    </row>
    <row r="41" spans="1:14" x14ac:dyDescent="0.25">
      <c r="A41" s="26" t="s">
        <v>30</v>
      </c>
      <c r="B41" s="30">
        <f t="shared" ref="B41:B42" si="0">ROUND(B36*100,-1)</f>
        <v>190</v>
      </c>
      <c r="H41" s="30"/>
    </row>
    <row r="42" spans="1:14" x14ac:dyDescent="0.25">
      <c r="A42" s="26" t="s">
        <v>31</v>
      </c>
      <c r="B42" s="30">
        <f t="shared" si="0"/>
        <v>230</v>
      </c>
    </row>
    <row r="44" spans="1:14" x14ac:dyDescent="0.25">
      <c r="A44" s="27" t="s">
        <v>42</v>
      </c>
    </row>
    <row r="46" spans="1:14" x14ac:dyDescent="0.25">
      <c r="A46" s="1" t="s">
        <v>43</v>
      </c>
    </row>
    <row r="47" spans="1:14" x14ac:dyDescent="0.25">
      <c r="A47" s="26" t="s">
        <v>29</v>
      </c>
      <c r="B47" s="10">
        <f>4*B30/PI()/(B40/100)^2</f>
        <v>5.8735752807723296</v>
      </c>
    </row>
    <row r="48" spans="1:14" x14ac:dyDescent="0.25">
      <c r="A48" s="26" t="s">
        <v>30</v>
      </c>
      <c r="B48" s="10">
        <f t="shared" ref="B48:B49" si="1">4*B31/PI()/(B41/100)^2</f>
        <v>6.3779543215034709</v>
      </c>
    </row>
    <row r="49" spans="1:7" x14ac:dyDescent="0.25">
      <c r="A49" s="26" t="s">
        <v>31</v>
      </c>
      <c r="B49" s="10">
        <f t="shared" si="1"/>
        <v>7.3321897732113275</v>
      </c>
      <c r="F49" s="28"/>
    </row>
    <row r="50" spans="1:7" x14ac:dyDescent="0.25">
      <c r="A50" s="20" t="s">
        <v>41</v>
      </c>
      <c r="D50" s="20" t="s">
        <v>45</v>
      </c>
      <c r="G50">
        <f>D8*$H$36</f>
        <v>37</v>
      </c>
    </row>
    <row r="51" spans="1:7" x14ac:dyDescent="0.25">
      <c r="A51" s="26" t="s">
        <v>29</v>
      </c>
      <c r="B51" s="33">
        <f>1.5*B47^2/2/9.81</f>
        <v>2.6375295549617546</v>
      </c>
    </row>
    <row r="52" spans="1:7" x14ac:dyDescent="0.25">
      <c r="A52" s="26" t="s">
        <v>30</v>
      </c>
      <c r="B52" s="33">
        <f t="shared" ref="B52:B53" si="2">1.5*B48^2/2/9.81</f>
        <v>3.1099618751670333</v>
      </c>
    </row>
    <row r="53" spans="1:7" x14ac:dyDescent="0.25">
      <c r="A53" s="26" t="s">
        <v>31</v>
      </c>
      <c r="B53" s="33">
        <f t="shared" si="2"/>
        <v>4.1101687209774287</v>
      </c>
    </row>
    <row r="54" spans="1:7" x14ac:dyDescent="0.25">
      <c r="A54" s="20" t="s">
        <v>46</v>
      </c>
    </row>
    <row r="55" spans="1:7" x14ac:dyDescent="0.25">
      <c r="A55" s="26" t="s">
        <v>29</v>
      </c>
      <c r="B55" s="10">
        <f>B47+$G$50</f>
        <v>42.873575280772329</v>
      </c>
    </row>
    <row r="56" spans="1:7" x14ac:dyDescent="0.25">
      <c r="A56" s="26" t="s">
        <v>30</v>
      </c>
      <c r="B56" s="10">
        <f>B48+$G$50</f>
        <v>43.377954321503474</v>
      </c>
    </row>
    <row r="57" spans="1:7" x14ac:dyDescent="0.25">
      <c r="A57" s="26" t="s">
        <v>31</v>
      </c>
      <c r="B57" s="10">
        <f>B49+$G$50</f>
        <v>44.332189773211326</v>
      </c>
    </row>
    <row r="59" spans="1:7" x14ac:dyDescent="0.25">
      <c r="A59" s="20" t="s">
        <v>48</v>
      </c>
    </row>
    <row r="60" spans="1:7" x14ac:dyDescent="0.25">
      <c r="A60" s="26" t="s">
        <v>29</v>
      </c>
      <c r="B60" s="10">
        <f>D$18-B55</f>
        <v>137.12642471922766</v>
      </c>
    </row>
    <row r="61" spans="1:7" x14ac:dyDescent="0.25">
      <c r="A61" s="26" t="s">
        <v>30</v>
      </c>
      <c r="B61" s="10">
        <f>D$18-B56</f>
        <v>136.62204567849653</v>
      </c>
    </row>
    <row r="62" spans="1:7" x14ac:dyDescent="0.25">
      <c r="A62" s="26" t="s">
        <v>31</v>
      </c>
      <c r="B62" s="10">
        <f>D$18-B57</f>
        <v>135.66781022678867</v>
      </c>
    </row>
    <row r="64" spans="1:7" x14ac:dyDescent="0.25">
      <c r="A64" s="58" t="s">
        <v>37</v>
      </c>
      <c r="B64" s="23"/>
      <c r="C64" s="23"/>
      <c r="D64" s="23"/>
    </row>
    <row r="65" spans="1:4" x14ac:dyDescent="0.25">
      <c r="A65" s="26" t="s">
        <v>29</v>
      </c>
      <c r="B65" s="10">
        <f>9.81*$D$10*B30*B60*B22/10^6</f>
        <v>90.565269591147981</v>
      </c>
    </row>
    <row r="66" spans="1:4" x14ac:dyDescent="0.25">
      <c r="A66" s="26" t="s">
        <v>30</v>
      </c>
      <c r="B66" s="10">
        <f>9.81*$D$10*B31*B61*B23/10^6</f>
        <v>90.232152003538815</v>
      </c>
    </row>
    <row r="67" spans="1:4" x14ac:dyDescent="0.25">
      <c r="A67" s="26" t="s">
        <v>31</v>
      </c>
      <c r="B67" s="10">
        <f>9.81*$D$10*B32*B62*B24/10^6</f>
        <v>89.6019263478032</v>
      </c>
    </row>
    <row r="69" spans="1:4" x14ac:dyDescent="0.25">
      <c r="A69" s="58" t="s">
        <v>38</v>
      </c>
      <c r="B69" s="59"/>
      <c r="C69" s="23"/>
    </row>
    <row r="70" spans="1:4" x14ac:dyDescent="0.25">
      <c r="A70" s="26" t="s">
        <v>29</v>
      </c>
      <c r="B70" s="10">
        <f>1.3*(B30*9.81*$D$10*B60)/10^3</f>
        <v>13.440051423343879</v>
      </c>
    </row>
    <row r="71" spans="1:4" x14ac:dyDescent="0.25">
      <c r="A71" s="26" t="s">
        <v>30</v>
      </c>
      <c r="B71" s="10">
        <f>1.3*(B31*9.81*$D$10*B61)/10^3</f>
        <v>26.781232329817456</v>
      </c>
    </row>
    <row r="72" spans="1:4" x14ac:dyDescent="0.25">
      <c r="A72" s="26" t="s">
        <v>31</v>
      </c>
      <c r="B72" s="10">
        <f>1.3*(B32*9.81*$D$10*B62)/10^3</f>
        <v>44.800963173901621</v>
      </c>
    </row>
    <row r="74" spans="1:4" x14ac:dyDescent="0.25">
      <c r="A74" s="58" t="s">
        <v>39</v>
      </c>
      <c r="B74" s="23"/>
      <c r="C74" s="23"/>
      <c r="D74" s="23"/>
    </row>
    <row r="75" spans="1:4" x14ac:dyDescent="0.25">
      <c r="A75" s="26" t="s">
        <v>29</v>
      </c>
      <c r="B75" s="10">
        <f>(B$65/B22*10^3)/B70</f>
        <v>0.76923076923076916</v>
      </c>
    </row>
    <row r="76" spans="1:4" x14ac:dyDescent="0.25">
      <c r="A76" s="26" t="s">
        <v>30</v>
      </c>
      <c r="B76" s="10">
        <f>(B$65/B23*10^3)/B71</f>
        <v>0.77207060284297035</v>
      </c>
    </row>
    <row r="77" spans="1:4" x14ac:dyDescent="0.25">
      <c r="A77" s="26" t="s">
        <v>31</v>
      </c>
      <c r="B77" s="10">
        <f>(B$65/B24*10^3)/B72</f>
        <v>0.77750105196146513</v>
      </c>
    </row>
    <row r="78" spans="1:4" x14ac:dyDescent="0.25">
      <c r="B78" s="10"/>
    </row>
    <row r="79" spans="1:4" ht="23.25" x14ac:dyDescent="0.35">
      <c r="A79" s="19" t="s">
        <v>40</v>
      </c>
    </row>
    <row r="81" spans="1:5" x14ac:dyDescent="0.25">
      <c r="A81" s="37" t="s">
        <v>50</v>
      </c>
      <c r="B81" s="38"/>
      <c r="C81" s="38"/>
    </row>
    <row r="83" spans="1:5" x14ac:dyDescent="0.25">
      <c r="A83" s="39" t="s">
        <v>52</v>
      </c>
      <c r="B83" s="39" t="s">
        <v>51</v>
      </c>
      <c r="C83" s="39" t="s">
        <v>53</v>
      </c>
      <c r="D83" s="39" t="s">
        <v>54</v>
      </c>
      <c r="E83" s="39" t="s">
        <v>55</v>
      </c>
    </row>
    <row r="84" spans="1:5" x14ac:dyDescent="0.25">
      <c r="A84" s="55">
        <v>120</v>
      </c>
      <c r="B84" s="43">
        <v>4.4800358399999997E-2</v>
      </c>
      <c r="C84" s="46">
        <v>89.124748383393197</v>
      </c>
      <c r="D84" s="40">
        <v>58.862519613650001</v>
      </c>
      <c r="E84" s="40">
        <v>8.7353054221170101</v>
      </c>
    </row>
    <row r="85" spans="1:5" x14ac:dyDescent="0.25">
      <c r="A85" s="56">
        <v>130</v>
      </c>
      <c r="B85" s="44">
        <v>3.8303999999999998E-2</v>
      </c>
      <c r="C85" s="47">
        <v>102.32564286963699</v>
      </c>
      <c r="D85" s="41">
        <v>67.581062158887903</v>
      </c>
      <c r="E85" s="41">
        <v>10.0291530601089</v>
      </c>
    </row>
    <row r="86" spans="1:5" x14ac:dyDescent="0.25">
      <c r="A86" s="56">
        <v>140</v>
      </c>
      <c r="B86" s="44">
        <v>2.6046719999999999E-2</v>
      </c>
      <c r="C86" s="47">
        <v>125.939992719228</v>
      </c>
      <c r="D86" s="41">
        <v>83.177180592857397</v>
      </c>
      <c r="E86" s="41">
        <v>12.3436455217711</v>
      </c>
    </row>
    <row r="87" spans="1:5" x14ac:dyDescent="0.25">
      <c r="A87" s="56">
        <v>150</v>
      </c>
      <c r="B87" s="44">
        <v>1.6128129024000001E-2</v>
      </c>
      <c r="C87" s="47">
        <v>145.04642461657201</v>
      </c>
      <c r="D87" s="41">
        <v>95.796040591948696</v>
      </c>
      <c r="E87" s="41">
        <v>14.2163073937823</v>
      </c>
    </row>
    <row r="88" spans="1:5" x14ac:dyDescent="0.25">
      <c r="A88" s="56">
        <v>160</v>
      </c>
      <c r="B88" s="44">
        <v>1.354762838016E-2</v>
      </c>
      <c r="C88" s="47">
        <v>150.439931422363</v>
      </c>
      <c r="D88" s="41">
        <v>99.358186975538203</v>
      </c>
      <c r="E88" s="41">
        <v>14.7449364233105</v>
      </c>
    </row>
    <row r="89" spans="1:5" x14ac:dyDescent="0.25">
      <c r="A89" s="56">
        <v>170</v>
      </c>
      <c r="B89" s="44">
        <v>9.2123872985088E-3</v>
      </c>
      <c r="C89" s="47">
        <v>158.97362067758101</v>
      </c>
      <c r="D89" s="41">
        <v>104.99426966046499</v>
      </c>
      <c r="E89" s="41">
        <v>15.5813413879685</v>
      </c>
    </row>
    <row r="90" spans="1:5" x14ac:dyDescent="0.25">
      <c r="A90" s="56">
        <v>180</v>
      </c>
      <c r="B90" s="44">
        <v>6.2644233629859797E-3</v>
      </c>
      <c r="C90" s="47">
        <v>164.857666299984</v>
      </c>
      <c r="D90" s="41">
        <v>108.880392843292</v>
      </c>
      <c r="E90" s="41">
        <v>16.158049166241899</v>
      </c>
    </row>
    <row r="91" spans="1:5" x14ac:dyDescent="0.25">
      <c r="A91" s="57">
        <v>190</v>
      </c>
      <c r="B91" s="45">
        <v>5.2621156249082297E-3</v>
      </c>
      <c r="C91" s="48">
        <v>167.076108933168</v>
      </c>
      <c r="D91" s="42">
        <v>110.34556526033801</v>
      </c>
      <c r="E91" s="42">
        <v>16.375483429045602</v>
      </c>
    </row>
    <row r="95" spans="1:5" x14ac:dyDescent="0.25">
      <c r="A95" s="49" t="s">
        <v>57</v>
      </c>
      <c r="B95" s="50"/>
      <c r="C95" s="50"/>
    </row>
    <row r="97" spans="1:5" x14ac:dyDescent="0.25">
      <c r="A97" s="51" t="s">
        <v>52</v>
      </c>
      <c r="B97" s="51" t="s">
        <v>51</v>
      </c>
      <c r="C97" s="51" t="s">
        <v>53</v>
      </c>
      <c r="D97" s="51" t="s">
        <v>54</v>
      </c>
      <c r="E97" s="51" t="s">
        <v>55</v>
      </c>
    </row>
    <row r="98" spans="1:5" x14ac:dyDescent="0.25">
      <c r="A98" s="11">
        <v>160</v>
      </c>
      <c r="B98" s="44">
        <v>3.9600000000000003E-2</v>
      </c>
      <c r="C98" s="47">
        <v>97.746087851317398</v>
      </c>
      <c r="D98" s="47">
        <v>65.997565099029899</v>
      </c>
      <c r="E98" s="41">
        <v>19.1606023396625</v>
      </c>
    </row>
    <row r="99" spans="1:5" x14ac:dyDescent="0.25">
      <c r="A99" s="53">
        <v>170</v>
      </c>
      <c r="B99" s="44">
        <v>3.8016000000000001E-2</v>
      </c>
      <c r="C99" s="47">
        <v>101.70347435964401</v>
      </c>
      <c r="D99" s="47">
        <v>67.932950394411904</v>
      </c>
      <c r="E99" s="41">
        <v>19.936346012450102</v>
      </c>
    </row>
    <row r="100" spans="1:5" x14ac:dyDescent="0.25">
      <c r="A100" s="53">
        <v>180</v>
      </c>
      <c r="B100" s="44">
        <v>2.585088E-2</v>
      </c>
      <c r="C100" s="47">
        <v>125.069571043016</v>
      </c>
      <c r="D100" s="47">
        <v>83.416464593013799</v>
      </c>
      <c r="E100" s="41">
        <v>24.516667298159302</v>
      </c>
    </row>
    <row r="101" spans="1:5" x14ac:dyDescent="0.25">
      <c r="A101" s="53">
        <v>190</v>
      </c>
      <c r="B101" s="44">
        <v>1.7578598399999999E-2</v>
      </c>
      <c r="C101" s="47">
        <v>141.10163863849701</v>
      </c>
      <c r="D101" s="47">
        <v>94.023807573190993</v>
      </c>
      <c r="E101" s="41">
        <v>27.659341124111801</v>
      </c>
    </row>
    <row r="102" spans="1:5" x14ac:dyDescent="0.25">
      <c r="A102" s="53">
        <v>200</v>
      </c>
      <c r="B102" s="44">
        <v>1.4766022655999999E-2</v>
      </c>
      <c r="C102" s="47">
        <v>146.926754311243</v>
      </c>
      <c r="D102" s="47">
        <v>97.460308669835996</v>
      </c>
      <c r="E102" s="41">
        <v>28.801204982211299</v>
      </c>
    </row>
    <row r="103" spans="1:5" x14ac:dyDescent="0.25">
      <c r="A103" s="53">
        <v>210</v>
      </c>
      <c r="B103" s="44">
        <v>1.0040895406080001E-2</v>
      </c>
      <c r="C103" s="47">
        <v>156.20338769362101</v>
      </c>
      <c r="D103" s="47">
        <v>103.642833082145</v>
      </c>
      <c r="E103" s="41">
        <v>30.619649967558999</v>
      </c>
    </row>
    <row r="104" spans="1:5" x14ac:dyDescent="0.25">
      <c r="A104" s="53">
        <v>220</v>
      </c>
      <c r="B104" s="44">
        <v>9.6392595898367999E-3</v>
      </c>
      <c r="C104" s="47">
        <v>157.410259200821</v>
      </c>
      <c r="D104" s="47">
        <v>104.472702516751</v>
      </c>
      <c r="E104" s="41">
        <v>30.856226034518301</v>
      </c>
    </row>
    <row r="105" spans="1:5" x14ac:dyDescent="0.25">
      <c r="A105" s="54">
        <v>230</v>
      </c>
      <c r="B105" s="45">
        <v>6.5546965210890196E-3</v>
      </c>
      <c r="C105" s="48">
        <v>163.521370018097</v>
      </c>
      <c r="D105" s="48">
        <v>108.525727185566</v>
      </c>
      <c r="E105" s="42">
        <v>32.054151872752897</v>
      </c>
    </row>
    <row r="109" spans="1:5" x14ac:dyDescent="0.25">
      <c r="A109" s="35" t="s">
        <v>58</v>
      </c>
      <c r="B109" s="36"/>
      <c r="C109" s="36"/>
    </row>
    <row r="111" spans="1:5" x14ac:dyDescent="0.25">
      <c r="A111" s="52" t="s">
        <v>52</v>
      </c>
      <c r="B111" s="52" t="s">
        <v>51</v>
      </c>
      <c r="C111" s="52" t="s">
        <v>53</v>
      </c>
      <c r="D111" s="52" t="s">
        <v>54</v>
      </c>
      <c r="E111" s="52" t="s">
        <v>55</v>
      </c>
    </row>
    <row r="112" spans="1:5" x14ac:dyDescent="0.25">
      <c r="A112" s="11">
        <v>190</v>
      </c>
      <c r="B112" s="44">
        <v>4.4999999999999998E-2</v>
      </c>
      <c r="C112" s="47">
        <v>87.756087851317403</v>
      </c>
      <c r="D112" s="47">
        <v>58.6185906887847</v>
      </c>
      <c r="E112" s="41">
        <v>17.202320207037499</v>
      </c>
    </row>
    <row r="113" spans="1:5" x14ac:dyDescent="0.25">
      <c r="A113" s="53">
        <v>200</v>
      </c>
      <c r="B113" s="44">
        <v>4.4549999999999999E-2</v>
      </c>
      <c r="C113" s="47">
        <v>88.588587851317399</v>
      </c>
      <c r="D113" s="47">
        <v>59.168416056791003</v>
      </c>
      <c r="E113" s="41">
        <v>17.365510384756298</v>
      </c>
    </row>
    <row r="114" spans="1:5" x14ac:dyDescent="0.25">
      <c r="A114" s="53">
        <v>210</v>
      </c>
      <c r="B114" s="44">
        <v>3.0294000000000001E-2</v>
      </c>
      <c r="C114" s="47">
        <v>115.989174359644</v>
      </c>
      <c r="D114" s="47">
        <v>77.367953709399202</v>
      </c>
      <c r="E114" s="41">
        <v>22.7366894621039</v>
      </c>
    </row>
    <row r="115" spans="1:5" x14ac:dyDescent="0.25">
      <c r="A115" s="53">
        <v>220</v>
      </c>
      <c r="B115" s="44">
        <v>2.5446960000000001E-2</v>
      </c>
      <c r="C115" s="47">
        <v>125.816823043016</v>
      </c>
      <c r="D115" s="47">
        <v>83.909987843336197</v>
      </c>
      <c r="E115" s="41">
        <v>24.663146801679702</v>
      </c>
    </row>
    <row r="116" spans="1:5" x14ac:dyDescent="0.25">
      <c r="A116" s="53">
        <v>230</v>
      </c>
      <c r="B116" s="44">
        <v>1.7303932800000001E-2</v>
      </c>
      <c r="C116" s="47">
        <v>141.609769998497</v>
      </c>
      <c r="D116" s="47">
        <v>94.359403383410196</v>
      </c>
      <c r="E116" s="41">
        <v>27.758947186505701</v>
      </c>
    </row>
    <row r="117" spans="1:5" x14ac:dyDescent="0.25">
      <c r="A117" s="53">
        <v>240</v>
      </c>
      <c r="B117" s="44">
        <v>1.6957854144000001E-2</v>
      </c>
      <c r="C117" s="47">
        <v>142.25001551209701</v>
      </c>
      <c r="D117" s="47">
        <v>94.782254104286395</v>
      </c>
      <c r="E117" s="41">
        <v>27.884450825121899</v>
      </c>
    </row>
    <row r="118" spans="1:5" x14ac:dyDescent="0.25">
      <c r="A118" s="53">
        <v>250</v>
      </c>
      <c r="B118" s="44">
        <v>1.153134081792E-2</v>
      </c>
      <c r="C118" s="47">
        <v>153.44606368171699</v>
      </c>
      <c r="D118" s="47">
        <v>101.821755977572</v>
      </c>
      <c r="E118" s="41">
        <v>30.079147630584998</v>
      </c>
    </row>
    <row r="119" spans="1:5" x14ac:dyDescent="0.25">
      <c r="A119" s="54">
        <v>260</v>
      </c>
      <c r="B119" s="45">
        <v>1.1070087185203199E-2</v>
      </c>
      <c r="C119" s="48">
        <v>154.299382902243</v>
      </c>
      <c r="D119" s="48">
        <v>102.385331418356</v>
      </c>
      <c r="E119" s="42">
        <v>30.246418880132701</v>
      </c>
    </row>
  </sheetData>
  <scenarios current="0">
    <scenario name="a" locked="1" count="1" user="Vagelis" comment="Created by Vagelis on 2/5/2016">
      <inputCells r="H36" val="0,02" numFmtId="10"/>
    </scenario>
  </scenarios>
  <mergeCells count="3">
    <mergeCell ref="A2:C3"/>
    <mergeCell ref="E1:N1"/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Vagelis</dc:creator>
  <cp:lastModifiedBy>Vagelis</cp:lastModifiedBy>
  <dcterms:created xsi:type="dcterms:W3CDTF">2016-04-29T15:51:51Z</dcterms:created>
  <dcterms:modified xsi:type="dcterms:W3CDTF">2016-06-19T08:47:29Z</dcterms:modified>
</cp:coreProperties>
</file>