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655" windowHeight="12735" activeTab="0"/>
  </bookViews>
  <sheets>
    <sheet name="ΠΡΟΫΠΟΛΟΓΙΣΜΟΣ" sheetId="1" r:id="rId1"/>
  </sheets>
  <definedNames>
    <definedName name="_xlnm.Print_Area" localSheetId="0">'ΠΡΟΫΠΟΛΟΓΙΣΜΟΣ'!$A$1:$H$70</definedName>
    <definedName name="_xlnm.Print_Titles" localSheetId="0">'ΠΡΟΫΠΟΛΟΓΙΣΜΟΣ'!$4:$4</definedName>
  </definedNames>
  <calcPr fullCalcOnLoad="1"/>
</workbook>
</file>

<file path=xl/sharedStrings.xml><?xml version="1.0" encoding="utf-8"?>
<sst xmlns="http://schemas.openxmlformats.org/spreadsheetml/2006/main" count="168" uniqueCount="140">
  <si>
    <t>ΠΡΟΫΠΟΛΟΓΙΣΜΟΣ ΜΕΛΕΤΗΣ</t>
  </si>
  <si>
    <t>α/α</t>
  </si>
  <si>
    <t>Είδος εργασίας</t>
  </si>
  <si>
    <t>Ποσότητα</t>
  </si>
  <si>
    <t>Τιμή Μονάδας</t>
  </si>
  <si>
    <t>Δαπάνη</t>
  </si>
  <si>
    <t>ΟΜΑΔΑ Α:  ΧΩΜΑΤΟΥΡΓΙΚΑ</t>
  </si>
  <si>
    <t>ΕΚΣΚΑΦΕΣ</t>
  </si>
  <si>
    <t>Α-1</t>
  </si>
  <si>
    <t>ΟΔΟ-1110</t>
  </si>
  <si>
    <r>
      <t>m</t>
    </r>
    <r>
      <rPr>
        <vertAlign val="superscript"/>
        <sz val="9"/>
        <rFont val="Arial"/>
        <family val="2"/>
      </rPr>
      <t>3</t>
    </r>
  </si>
  <si>
    <t>Α-2</t>
  </si>
  <si>
    <t>ΟΔΟ-1123Α</t>
  </si>
  <si>
    <t>m</t>
  </si>
  <si>
    <r>
      <t>m</t>
    </r>
    <r>
      <rPr>
        <vertAlign val="superscript"/>
        <sz val="9"/>
        <rFont val="Arial"/>
        <family val="2"/>
      </rPr>
      <t>2</t>
    </r>
  </si>
  <si>
    <t>ΔΑΝΕΙΑ - ΕΠΙΧΩΜΑΤΑ</t>
  </si>
  <si>
    <t>Α-18</t>
  </si>
  <si>
    <t>Προμήθεια δανείων</t>
  </si>
  <si>
    <t>Α-18.1</t>
  </si>
  <si>
    <t>Συνήθη δάνεια υλικών Κατηγορίας Ε1 έως Ε4</t>
  </si>
  <si>
    <t>ΟΔΟ-1510</t>
  </si>
  <si>
    <t>Α-20</t>
  </si>
  <si>
    <t>Κατασκευή επιχωμάτων</t>
  </si>
  <si>
    <t>ΟΔΟ-1530</t>
  </si>
  <si>
    <t>ΕΠΕΝΔΥΣΕΙΣ ΠΡΑΝΩΝ - ΠΛΗΡΩΣΗ ΝΗΣΙΔΩΝ</t>
  </si>
  <si>
    <t>Α-24</t>
  </si>
  <si>
    <t>Επένδυση πρανών</t>
  </si>
  <si>
    <t>Α-24.1</t>
  </si>
  <si>
    <t>Επένδυση πρανών με φυτική γη</t>
  </si>
  <si>
    <t>ΟΔΟ-1610</t>
  </si>
  <si>
    <t>Α-25</t>
  </si>
  <si>
    <t>Πλήρωση νησίδων με φυτική γη</t>
  </si>
  <si>
    <t>ΟΔΟ-1620</t>
  </si>
  <si>
    <t xml:space="preserve">ΟΜΑΔΑ Β:  ΤΕΧΝΙΚΑ ΕΡΓΑ </t>
  </si>
  <si>
    <t>ΧΩΜΑΤΟΥΡΓΙΚΕΣ ΕΡΓΑΣΙΕΣ</t>
  </si>
  <si>
    <t>Β-1</t>
  </si>
  <si>
    <t>ΟΔΟ-2151</t>
  </si>
  <si>
    <t>ΟΙΚ-7914</t>
  </si>
  <si>
    <t>ΣΚΥΡΟΔΕΜΑΤΑ</t>
  </si>
  <si>
    <t>Β-29</t>
  </si>
  <si>
    <t>ΟΔΟ-2531</t>
  </si>
  <si>
    <t>Β-29.2.2</t>
  </si>
  <si>
    <t>ΟΔΟ-2532</t>
  </si>
  <si>
    <t>Β-29.3.4</t>
  </si>
  <si>
    <t>Β-51</t>
  </si>
  <si>
    <t>ΟΔΟ-2921</t>
  </si>
  <si>
    <t>Β-52</t>
  </si>
  <si>
    <t>Πλακοστρώσεις πεζοδρομίων, νησίδων κ.λ.π.</t>
  </si>
  <si>
    <t>ΟΔΟ-2922</t>
  </si>
  <si>
    <t>ΟΔΟ-2861</t>
  </si>
  <si>
    <t>ΓΕΩΥΦΑΣΜΑΤΑ</t>
  </si>
  <si>
    <t>Β-64</t>
  </si>
  <si>
    <t>Γεωυφάσματα</t>
  </si>
  <si>
    <t>Β-64.1</t>
  </si>
  <si>
    <t>Γεωύφασμα στραγγιστηρίων</t>
  </si>
  <si>
    <t>ΟΜΑΔΑ Γ:  ΟΔΟΣΤΡΩΣΙΑ</t>
  </si>
  <si>
    <t>Γ-1</t>
  </si>
  <si>
    <t>Υπόβαση οδοστρωσίας</t>
  </si>
  <si>
    <t>Γ-1.2</t>
  </si>
  <si>
    <t>ΟΔΟ-3111.Β</t>
  </si>
  <si>
    <t>Γ-2</t>
  </si>
  <si>
    <t>Βάση οδοστρωσίας</t>
  </si>
  <si>
    <t>ΟΔΟ-3211.Β</t>
  </si>
  <si>
    <t>Γ-2.2</t>
  </si>
  <si>
    <t>Βάση πάχους 0,10 m (Π.Τ.Π. Ο-155)</t>
  </si>
  <si>
    <t>Γ-5</t>
  </si>
  <si>
    <t>Κατασκευή ερεισμάτων</t>
  </si>
  <si>
    <t>ΟΔΟ-3311.Β</t>
  </si>
  <si>
    <t xml:space="preserve">ΟΜΑΔΑ Δ:  ΑΣΦΑΛΤΙΚΑ </t>
  </si>
  <si>
    <t>Δ-3</t>
  </si>
  <si>
    <t>Ασφαλτική προεπάλειψη</t>
  </si>
  <si>
    <t>ΟΔΟ-4110</t>
  </si>
  <si>
    <t>Δ-4</t>
  </si>
  <si>
    <t>Ασφαλτική συγκολλητική επάλειψη</t>
  </si>
  <si>
    <t>ΟΔΟ-4120</t>
  </si>
  <si>
    <t>Δ-5</t>
  </si>
  <si>
    <t>Δ-5.1</t>
  </si>
  <si>
    <t>ΟΔΟ-4321.Β</t>
  </si>
  <si>
    <t>Δ-8.1</t>
  </si>
  <si>
    <t>ΟΔΟ-4521.Β</t>
  </si>
  <si>
    <t>12.03.01</t>
  </si>
  <si>
    <t>ΣΩΛΗΝΩΣΕΙΣ-ΔΙΚΤΥΑ</t>
  </si>
  <si>
    <t xml:space="preserve">ΣΥΝΟΛΟ ΔΑΠΑΝΩΝ  = </t>
  </si>
  <si>
    <t>Γ.Ε. &amp; Ε.Ο. (18%) :</t>
  </si>
  <si>
    <t>Μερικό Σύνολο (1) :</t>
  </si>
  <si>
    <t>Μερικό Σύνολο (2) :</t>
  </si>
  <si>
    <t>Φ.Π.Α. (23%) :</t>
  </si>
  <si>
    <t>ΣΥΝΟΛΟ :</t>
  </si>
  <si>
    <t>Απρόβλεπτα (15%) :</t>
  </si>
  <si>
    <t>Μον.</t>
  </si>
  <si>
    <t>Δ-8</t>
  </si>
  <si>
    <t xml:space="preserve">ΑΘΡΟΙΣΜΑ ΔΑΠΑΝΩΝ ΟΜΑΔΑΣ Α   ΣΑ = </t>
  </si>
  <si>
    <t xml:space="preserve">ΑΘΡΟΙΣΜΑ ΔΑΠΑΝΩΝ ΟΜΑΔΑΣ Β   ΣΒ = </t>
  </si>
  <si>
    <t xml:space="preserve">ΑΘΡΟΙΣΜΑ ΔΑΠΑΝΩΝ ΟΜΑΔΑΣ Γ   ΣΓ = </t>
  </si>
  <si>
    <t xml:space="preserve">ΑΘΡΟΙΣΜΑ ΔΑΠΑΝΩΝ ΟΜΑΔΑΣ Δ   ΣΔ = </t>
  </si>
  <si>
    <t>Άρθρο 
Τιμολ.</t>
  </si>
  <si>
    <t>Άρθρο 
Αναθεώρησης</t>
  </si>
  <si>
    <t xml:space="preserve">Εκσκαφή χαλαρών εδαφών </t>
  </si>
  <si>
    <t>Εκσκαφή θεμελίων τεχνικών έργων και τάφρων πλάτους έως 5,00 m</t>
  </si>
  <si>
    <t>Κατασκευές από σκυρόδεμα</t>
  </si>
  <si>
    <t>Κατασκευές από σκυρόδεμα κατηγορίας C12/15</t>
  </si>
  <si>
    <t>Β-29.2</t>
  </si>
  <si>
    <t xml:space="preserve"> Κοιτοστρώσεις, περιβλήματα αγωγών, εξομαλυντικές στρώσεις κλπ από σκυρόδεμα C12/15 </t>
  </si>
  <si>
    <t xml:space="preserve">Kατασκευές από σκυρόδεμα κατηγορίας C16/20 </t>
  </si>
  <si>
    <t xml:space="preserve">Μικροκατασκευές (φρεάτια, ορθογωνικές τάφροι κλπ) με σκυρόδεμα C16/20  </t>
  </si>
  <si>
    <t>Β-29.3</t>
  </si>
  <si>
    <t>Πρόχυτα κράσπεδα από σκυρόδεμα</t>
  </si>
  <si>
    <t>Τσιμεντοσωλήνες διάτρητοι στραγγιστηρίων</t>
  </si>
  <si>
    <t>Εσωτερικής διαμέτρου 200 mm</t>
  </si>
  <si>
    <t>Υπόβαση οδοστρωσίας συμπυκωμένου πάχους 0,10 m</t>
  </si>
  <si>
    <t xml:space="preserve">Ασφαλτικές στρώσεις βάσης </t>
  </si>
  <si>
    <t>Ασφαλτική στρώση βάσης συμπυκνωμένου πάχους 0,05 m</t>
  </si>
  <si>
    <t xml:space="preserve">Ασφαλτικές στρώσεις κυκλοφορίας </t>
  </si>
  <si>
    <t xml:space="preserve">Ασφαλτική στρώση κυκλοφορίας συμπυκνωμένου πάχους 0,05 m με χρήση κοινής ασφάλτου </t>
  </si>
  <si>
    <t>Μερικό Σύνολο (3) :</t>
  </si>
  <si>
    <t>12.03</t>
  </si>
  <si>
    <t>Α-3</t>
  </si>
  <si>
    <t xml:space="preserve">Γενικές εκσκαφές σε έδαφος βραχώδες </t>
  </si>
  <si>
    <t>Α-3.3</t>
  </si>
  <si>
    <t>ΟΔΟ-1133Α</t>
  </si>
  <si>
    <t>Γενικές εκσκαφές σε έδαφος γαιώδες -ημιβραχώδες (μεταφορά των προϊόντων εκσκαφής για προς απόθεση)</t>
  </si>
  <si>
    <t>Γενικές εκσκαφές σε έδαφος γαιώδες -ημιβραχώδες (χρήση των προϊόντων εκσκαφής για κατασκευή επιχώματος)</t>
  </si>
  <si>
    <t>Γενικές εκσκαφές σε έδαφος βραχώδες χωρίς χρήση εκρηκτικών (χρήση των προϊόντων εκσκαφής για κατασκευή επιχώματος)</t>
  </si>
  <si>
    <t>Γενικές εκσκαφές σε έδαφος βραχώδες χωρίς χρήση εκρηκτικών (μεταφορά των προϊόντων εκσκαφής για προς απόθεση)</t>
  </si>
  <si>
    <t>Αντιολισθηρές ασφαλτικές στρώσεις κυκλοφορίας</t>
  </si>
  <si>
    <t>Δ-9</t>
  </si>
  <si>
    <t>Αντιολισθηρή ασφαλτική στρώση συμπυκνωμένου πάχους 0,04μ με χρήση κοινής ασφάλτου</t>
  </si>
  <si>
    <t>Δ-9.1</t>
  </si>
  <si>
    <t>ΟΔΟ-4521.Β1</t>
  </si>
  <si>
    <t>Aπόσταση Mεταφοράς (km)</t>
  </si>
  <si>
    <t>ΟΜΑΔΑ Ε:  ΣΗΜΑΝΣΗ - ΑΣΦΑΛΕΙΑ</t>
  </si>
  <si>
    <t>Στηθαίο ασφαλείας ικανότητας συγκράτησης Ν2, λειτουργικού πλάτους W2</t>
  </si>
  <si>
    <t>Ε-1.1.6</t>
  </si>
  <si>
    <t>ΟΔΟ-2653</t>
  </si>
  <si>
    <t>ΟΙΚ-7788</t>
  </si>
  <si>
    <t xml:space="preserve">Διαγράμμιση οδοστρώματος με ανακλαστική βαφή </t>
  </si>
  <si>
    <t>Ε-17.1</t>
  </si>
  <si>
    <t>Μονόπλευρo χαλύβδινα στηθαία ασφαλείας, ικανότητας συγκράτησης Ν2 τοποθετείται με έμπηξη, κατηγορίας σφοδρότητας πρόσκρουσης Α, σύμφωνα με το πρότυπο ΕΛΟΤ ΕΝ 1317-2</t>
  </si>
  <si>
    <t>Αναθεώρηση (3%):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</si>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</sst>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_€"/>
    <numFmt numFmtId="181" formatCode="&quot; &quot;#,##0.00&quot;    &quot;;&quot;-&quot;#,##0.00&quot;    &quot;;&quot; -&quot;#&quot;    &quot;;&quot; &quot;@&quot; &quot;"/>
    <numFmt numFmtId="182" formatCode="[$$-409]#,##0.00;[Red]&quot;-&quot;[$$-409]#,##0.00"/>
    <numFmt numFmtId="183" formatCode="#,##0.00\ "/>
  </numFmts>
  <fonts count="34"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MS Sans Serif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/>
    </border>
    <border>
      <left style="thick"/>
      <right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medium"/>
      <bottom style="medium"/>
    </border>
    <border>
      <left style="thick"/>
      <right style="thin"/>
      <top style="medium"/>
      <bottom style="thick"/>
    </border>
    <border>
      <left/>
      <right style="thin"/>
      <top/>
      <bottom/>
    </border>
    <border>
      <left style="thin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ck"/>
      <right style="thin"/>
      <top/>
      <bottom style="thick"/>
    </border>
    <border>
      <left style="thin"/>
      <right style="thick"/>
      <top style="medium"/>
      <bottom style="medium"/>
    </border>
    <border>
      <left style="thin"/>
      <right style="thick"/>
      <top style="medium"/>
      <bottom style="thick"/>
    </border>
    <border>
      <left style="thin"/>
      <right style="thick"/>
      <top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 style="thin"/>
      <bottom style="thick"/>
    </border>
    <border>
      <left style="thick"/>
      <right style="thin"/>
      <top/>
      <bottom/>
    </border>
    <border>
      <left style="thin"/>
      <right style="thick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ck"/>
      <right/>
      <top/>
      <bottom/>
    </border>
    <border>
      <left/>
      <right/>
      <top style="thick"/>
      <bottom style="thick"/>
    </border>
    <border>
      <left/>
      <right style="thin"/>
      <top style="thick"/>
      <bottom style="thick"/>
    </border>
    <border>
      <left style="thin"/>
      <right/>
      <top style="medium"/>
      <bottom style="thick"/>
    </border>
    <border>
      <left/>
      <right/>
      <top style="medium"/>
      <bottom style="thick"/>
    </border>
    <border>
      <left/>
      <right style="thin"/>
      <top style="medium"/>
      <bottom style="thick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0" fontId="9" fillId="0" borderId="0" applyFont="0" applyFill="0" applyBorder="0" applyAlignment="0" applyProtection="0"/>
    <xf numFmtId="181" fontId="0" fillId="0" borderId="0" applyFont="0" applyBorder="0" applyProtection="0">
      <alignment/>
    </xf>
    <xf numFmtId="0" fontId="17" fillId="0" borderId="0" applyNumberFormat="0" applyBorder="0" applyProtection="0">
      <alignment horizontal="center"/>
    </xf>
    <xf numFmtId="0" fontId="17" fillId="0" borderId="0" applyNumberFormat="0" applyBorder="0" applyProtection="0">
      <alignment horizontal="center" textRotation="90"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8" fillId="0" borderId="0" applyNumberFormat="0" applyBorder="0" applyProtection="0">
      <alignment/>
    </xf>
    <xf numFmtId="182" fontId="18" fillId="0" borderId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1" applyNumberFormat="0" applyAlignment="0" applyProtection="0"/>
    <xf numFmtId="0" fontId="20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21" fillId="21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</cellStyleXfs>
  <cellXfs count="143">
    <xf numFmtId="0" fontId="0" fillId="0" borderId="0" xfId="0" applyAlignment="1">
      <alignment/>
    </xf>
    <xf numFmtId="4" fontId="3" fillId="0" borderId="0" xfId="56" applyNumberFormat="1" applyFont="1" applyFill="1" applyBorder="1" applyAlignment="1">
      <alignment horizontal="center" vertical="center"/>
      <protection/>
    </xf>
    <xf numFmtId="0" fontId="3" fillId="0" borderId="10" xfId="56" applyNumberFormat="1" applyFont="1" applyFill="1" applyBorder="1" applyAlignment="1">
      <alignment horizontal="center" vertical="center"/>
      <protection/>
    </xf>
    <xf numFmtId="0" fontId="3" fillId="0" borderId="11" xfId="56" applyNumberFormat="1" applyFont="1" applyFill="1" applyBorder="1" applyAlignment="1">
      <alignment horizontal="center" vertical="center"/>
      <protection/>
    </xf>
    <xf numFmtId="0" fontId="3" fillId="0" borderId="12" xfId="56" applyNumberFormat="1" applyFont="1" applyFill="1" applyBorder="1" applyAlignment="1">
      <alignment horizontal="center" vertical="center"/>
      <protection/>
    </xf>
    <xf numFmtId="0" fontId="3" fillId="0" borderId="0" xfId="56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56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2" xfId="56" applyNumberFormat="1" applyFont="1" applyFill="1" applyBorder="1" applyAlignment="1">
      <alignment horizontal="center" vertical="center" wrapText="1"/>
      <protection/>
    </xf>
    <xf numFmtId="4" fontId="12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3" fillId="0" borderId="0" xfId="56" applyNumberFormat="1" applyFont="1" applyFill="1" applyBorder="1" applyAlignment="1">
      <alignment horizontal="center" vertical="center"/>
      <protection/>
    </xf>
    <xf numFmtId="2" fontId="3" fillId="0" borderId="0" xfId="56" applyNumberFormat="1" applyFont="1" applyFill="1" applyBorder="1" applyAlignment="1">
      <alignment horizontal="center" vertical="center"/>
      <protection/>
    </xf>
    <xf numFmtId="0" fontId="3" fillId="0" borderId="14" xfId="56" applyNumberFormat="1" applyFont="1" applyFill="1" applyBorder="1" applyAlignment="1">
      <alignment horizontal="center" vertical="center"/>
      <protection/>
    </xf>
    <xf numFmtId="0" fontId="3" fillId="0" borderId="15" xfId="56" applyNumberFormat="1" applyFont="1" applyFill="1" applyBorder="1" applyAlignment="1">
      <alignment horizontal="center" vertical="center"/>
      <protection/>
    </xf>
    <xf numFmtId="0" fontId="3" fillId="0" borderId="16" xfId="56" applyNumberFormat="1" applyFont="1" applyFill="1" applyBorder="1" applyAlignment="1">
      <alignment horizontal="center" vertical="center"/>
      <protection/>
    </xf>
    <xf numFmtId="0" fontId="3" fillId="0" borderId="17" xfId="56" applyNumberFormat="1" applyFont="1" applyFill="1" applyBorder="1" applyAlignment="1">
      <alignment horizontal="center" vertical="center"/>
      <protection/>
    </xf>
    <xf numFmtId="0" fontId="3" fillId="0" borderId="18" xfId="56" applyNumberFormat="1" applyFont="1" applyFill="1" applyBorder="1" applyAlignment="1">
      <alignment horizontal="center" vertical="center"/>
      <protection/>
    </xf>
    <xf numFmtId="0" fontId="2" fillId="0" borderId="19" xfId="56" applyNumberFormat="1" applyFont="1" applyFill="1" applyBorder="1" applyAlignment="1">
      <alignment horizontal="left" vertical="center"/>
      <protection/>
    </xf>
    <xf numFmtId="0" fontId="2" fillId="0" borderId="19" xfId="56" applyNumberFormat="1" applyFont="1" applyFill="1" applyBorder="1" applyAlignment="1">
      <alignment horizontal="center" vertical="center"/>
      <protection/>
    </xf>
    <xf numFmtId="0" fontId="3" fillId="0" borderId="19" xfId="56" applyNumberFormat="1" applyFont="1" applyFill="1" applyBorder="1" applyAlignment="1">
      <alignment horizontal="center" vertical="center"/>
      <protection/>
    </xf>
    <xf numFmtId="4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" fillId="0" borderId="19" xfId="56" applyNumberFormat="1" applyFont="1" applyFill="1" applyBorder="1" applyAlignment="1">
      <alignment horizontal="left" vertical="center" wrapText="1"/>
      <protection/>
    </xf>
    <xf numFmtId="4" fontId="3" fillId="0" borderId="20" xfId="0" applyNumberFormat="1" applyFont="1" applyFill="1" applyBorder="1" applyAlignment="1">
      <alignment horizontal="center" vertical="center"/>
    </xf>
    <xf numFmtId="0" fontId="3" fillId="0" borderId="19" xfId="56" applyNumberFormat="1" applyFont="1" applyFill="1" applyBorder="1" applyAlignment="1">
      <alignment horizontal="left" vertical="center" wrapText="1"/>
      <protection/>
    </xf>
    <xf numFmtId="4" fontId="3" fillId="0" borderId="19" xfId="0" applyNumberFormat="1" applyFont="1" applyFill="1" applyBorder="1" applyAlignment="1">
      <alignment horizontal="center" vertical="center"/>
    </xf>
    <xf numFmtId="4" fontId="3" fillId="0" borderId="19" xfId="56" applyNumberFormat="1" applyFont="1" applyFill="1" applyBorder="1" applyAlignment="1">
      <alignment horizontal="center" vertical="center"/>
      <protection/>
    </xf>
    <xf numFmtId="2" fontId="3" fillId="0" borderId="19" xfId="56" applyNumberFormat="1" applyFont="1" applyFill="1" applyBorder="1" applyAlignment="1">
      <alignment horizontal="center" vertical="center"/>
      <protection/>
    </xf>
    <xf numFmtId="0" fontId="7" fillId="0" borderId="19" xfId="56" applyNumberFormat="1" applyFont="1" applyFill="1" applyBorder="1" applyAlignment="1">
      <alignment horizontal="center" vertical="center"/>
      <protection/>
    </xf>
    <xf numFmtId="2" fontId="2" fillId="0" borderId="19" xfId="56" applyNumberFormat="1" applyFont="1" applyFill="1" applyBorder="1" applyAlignment="1">
      <alignment horizontal="center" vertical="center"/>
      <protection/>
    </xf>
    <xf numFmtId="0" fontId="2" fillId="0" borderId="19" xfId="56" applyNumberFormat="1" applyFont="1" applyFill="1" applyBorder="1" applyAlignment="1">
      <alignment horizontal="center" vertical="center" wrapText="1"/>
      <protection/>
    </xf>
    <xf numFmtId="0" fontId="3" fillId="0" borderId="19" xfId="56" applyNumberFormat="1" applyFont="1" applyFill="1" applyBorder="1" applyAlignment="1">
      <alignment horizontal="center" vertical="center" wrapText="1"/>
      <protection/>
    </xf>
    <xf numFmtId="0" fontId="3" fillId="0" borderId="21" xfId="56" applyNumberFormat="1" applyFont="1" applyFill="1" applyBorder="1" applyAlignment="1">
      <alignment horizontal="center" vertical="center"/>
      <protection/>
    </xf>
    <xf numFmtId="0" fontId="3" fillId="0" borderId="22" xfId="56" applyNumberFormat="1" applyFont="1" applyFill="1" applyBorder="1" applyAlignment="1">
      <alignment horizontal="left" vertical="center" wrapText="1"/>
      <protection/>
    </xf>
    <xf numFmtId="0" fontId="3" fillId="0" borderId="22" xfId="56" applyNumberFormat="1" applyFont="1" applyFill="1" applyBorder="1" applyAlignment="1">
      <alignment horizontal="center" vertical="center"/>
      <protection/>
    </xf>
    <xf numFmtId="4" fontId="3" fillId="0" borderId="22" xfId="0" applyNumberFormat="1" applyFont="1" applyFill="1" applyBorder="1" applyAlignment="1">
      <alignment horizontal="center" vertical="center"/>
    </xf>
    <xf numFmtId="4" fontId="3" fillId="0" borderId="22" xfId="56" applyNumberFormat="1" applyFont="1" applyFill="1" applyBorder="1" applyAlignment="1">
      <alignment horizontal="center" vertical="center"/>
      <protection/>
    </xf>
    <xf numFmtId="2" fontId="3" fillId="0" borderId="12" xfId="56" applyNumberFormat="1" applyFont="1" applyFill="1" applyBorder="1" applyAlignment="1">
      <alignment horizontal="center" vertical="center"/>
      <protection/>
    </xf>
    <xf numFmtId="2" fontId="7" fillId="0" borderId="19" xfId="56" applyNumberFormat="1" applyFont="1" applyFill="1" applyBorder="1" applyAlignment="1">
      <alignment horizontal="center" vertical="center"/>
      <protection/>
    </xf>
    <xf numFmtId="2" fontId="3" fillId="0" borderId="19" xfId="56" applyNumberFormat="1" applyFont="1" applyFill="1" applyBorder="1" applyAlignment="1">
      <alignment horizontal="center" vertical="center" wrapText="1"/>
      <protection/>
    </xf>
    <xf numFmtId="0" fontId="2" fillId="21" borderId="23" xfId="56" applyNumberFormat="1" applyFont="1" applyFill="1" applyBorder="1" applyAlignment="1">
      <alignment horizontal="center" vertical="center" wrapText="1"/>
      <protection/>
    </xf>
    <xf numFmtId="0" fontId="2" fillId="21" borderId="24" xfId="56" applyNumberFormat="1" applyFont="1" applyFill="1" applyBorder="1" applyAlignment="1">
      <alignment horizontal="center" vertical="center" wrapText="1"/>
      <protection/>
    </xf>
    <xf numFmtId="180" fontId="2" fillId="21" borderId="24" xfId="56" applyNumberFormat="1" applyFont="1" applyFill="1" applyBorder="1" applyAlignment="1">
      <alignment horizontal="center" vertical="center" wrapText="1"/>
      <protection/>
    </xf>
    <xf numFmtId="2" fontId="2" fillId="21" borderId="24" xfId="56" applyNumberFormat="1" applyFont="1" applyFill="1" applyBorder="1" applyAlignment="1">
      <alignment horizontal="center" vertical="center" wrapText="1"/>
      <protection/>
    </xf>
    <xf numFmtId="3" fontId="2" fillId="21" borderId="24" xfId="56" applyNumberFormat="1" applyFont="1" applyFill="1" applyBorder="1" applyAlignment="1">
      <alignment horizontal="center" vertical="center" wrapText="1"/>
      <protection/>
    </xf>
    <xf numFmtId="4" fontId="2" fillId="21" borderId="24" xfId="56" applyNumberFormat="1" applyFont="1" applyFill="1" applyBorder="1" applyAlignment="1">
      <alignment horizontal="center" vertical="center" wrapText="1"/>
      <protection/>
    </xf>
    <xf numFmtId="3" fontId="2" fillId="21" borderId="2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2" fontId="2" fillId="0" borderId="22" xfId="56" applyNumberFormat="1" applyFont="1" applyFill="1" applyBorder="1" applyAlignment="1">
      <alignment horizontal="center" vertical="center"/>
      <protection/>
    </xf>
    <xf numFmtId="2" fontId="3" fillId="0" borderId="22" xfId="56" applyNumberFormat="1" applyFont="1" applyFill="1" applyBorder="1" applyAlignment="1">
      <alignment horizontal="center" vertical="center"/>
      <protection/>
    </xf>
    <xf numFmtId="0" fontId="2" fillId="0" borderId="12" xfId="56" applyNumberFormat="1" applyFont="1" applyFill="1" applyBorder="1" applyAlignment="1">
      <alignment horizontal="left" vertical="center"/>
      <protection/>
    </xf>
    <xf numFmtId="2" fontId="2" fillId="0" borderId="12" xfId="56" applyNumberFormat="1" applyFont="1" applyFill="1" applyBorder="1" applyAlignment="1">
      <alignment horizontal="center" vertical="center"/>
      <protection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2" xfId="56" applyNumberFormat="1" applyFont="1" applyFill="1" applyBorder="1" applyAlignment="1">
      <alignment horizontal="center" vertical="center"/>
      <protection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26" xfId="56" applyNumberFormat="1" applyFont="1" applyFill="1" applyBorder="1" applyAlignment="1">
      <alignment horizontal="center" vertical="center"/>
      <protection/>
    </xf>
    <xf numFmtId="0" fontId="3" fillId="0" borderId="27" xfId="56" applyNumberFormat="1" applyFont="1" applyFill="1" applyBorder="1" applyAlignment="1">
      <alignment horizontal="center" vertical="center"/>
      <protection/>
    </xf>
    <xf numFmtId="0" fontId="4" fillId="0" borderId="28" xfId="0" applyFont="1" applyFill="1" applyBorder="1" applyAlignment="1">
      <alignment horizontal="center" vertical="center"/>
    </xf>
    <xf numFmtId="0" fontId="3" fillId="0" borderId="29" xfId="56" applyNumberFormat="1" applyFont="1" applyFill="1" applyBorder="1" applyAlignment="1">
      <alignment horizontal="center" vertical="center"/>
      <protection/>
    </xf>
    <xf numFmtId="0" fontId="3" fillId="0" borderId="30" xfId="56" applyNumberFormat="1" applyFont="1" applyFill="1" applyBorder="1" applyAlignment="1">
      <alignment horizontal="center" vertical="center" wrapText="1"/>
      <protection/>
    </xf>
    <xf numFmtId="0" fontId="3" fillId="0" borderId="30" xfId="56" applyNumberFormat="1" applyFont="1" applyFill="1" applyBorder="1" applyAlignment="1">
      <alignment horizontal="center" vertical="center"/>
      <protection/>
    </xf>
    <xf numFmtId="2" fontId="3" fillId="0" borderId="30" xfId="56" applyNumberFormat="1" applyFont="1" applyFill="1" applyBorder="1" applyAlignment="1">
      <alignment horizontal="center" vertical="center" wrapText="1"/>
      <protection/>
    </xf>
    <xf numFmtId="4" fontId="4" fillId="0" borderId="30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2" fillId="0" borderId="12" xfId="56" applyNumberFormat="1" applyFont="1" applyFill="1" applyBorder="1" applyAlignment="1">
      <alignment horizontal="center" vertical="center"/>
      <protection/>
    </xf>
    <xf numFmtId="0" fontId="3" fillId="0" borderId="32" xfId="56" applyNumberFormat="1" applyFont="1" applyFill="1" applyBorder="1" applyAlignment="1">
      <alignment horizontal="center" vertical="center"/>
      <protection/>
    </xf>
    <xf numFmtId="4" fontId="8" fillId="0" borderId="33" xfId="0" applyNumberFormat="1" applyFont="1" applyFill="1" applyBorder="1" applyAlignment="1">
      <alignment horizontal="center" vertical="center"/>
    </xf>
    <xf numFmtId="4" fontId="8" fillId="0" borderId="34" xfId="0" applyNumberFormat="1" applyFont="1" applyFill="1" applyBorder="1" applyAlignment="1">
      <alignment horizontal="center" vertical="center"/>
    </xf>
    <xf numFmtId="4" fontId="8" fillId="0" borderId="35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3" fillId="0" borderId="39" xfId="56" applyNumberFormat="1" applyFont="1" applyFill="1" applyBorder="1" applyAlignment="1">
      <alignment horizontal="center" vertical="center"/>
      <protection/>
    </xf>
    <xf numFmtId="0" fontId="3" fillId="0" borderId="10" xfId="56" applyNumberFormat="1" applyFont="1" applyFill="1" applyBorder="1" applyAlignment="1">
      <alignment horizontal="left" vertical="center" wrapText="1"/>
      <protection/>
    </xf>
    <xf numFmtId="2" fontId="3" fillId="0" borderId="0" xfId="56" applyNumberFormat="1" applyFont="1" applyFill="1" applyBorder="1" applyAlignment="1">
      <alignment horizontal="center" vertical="center" wrapText="1"/>
      <protection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28" xfId="56" applyNumberFormat="1" applyFont="1" applyFill="1" applyBorder="1" applyAlignment="1">
      <alignment horizontal="center" vertical="center"/>
      <protection/>
    </xf>
    <xf numFmtId="4" fontId="3" fillId="0" borderId="40" xfId="0" applyNumberFormat="1" applyFont="1" applyFill="1" applyBorder="1" applyAlignment="1">
      <alignment horizontal="center" vertical="center"/>
    </xf>
    <xf numFmtId="0" fontId="2" fillId="0" borderId="0" xfId="56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3" fontId="10" fillId="0" borderId="38" xfId="0" applyNumberFormat="1" applyFont="1" applyFill="1" applyBorder="1" applyAlignment="1">
      <alignment horizontal="center" vertical="center"/>
    </xf>
    <xf numFmtId="0" fontId="2" fillId="24" borderId="41" xfId="56" applyNumberFormat="1" applyFont="1" applyFill="1" applyBorder="1" applyAlignment="1">
      <alignment horizontal="center" vertical="center"/>
      <protection/>
    </xf>
    <xf numFmtId="0" fontId="3" fillId="24" borderId="41" xfId="56" applyNumberFormat="1" applyFont="1" applyFill="1" applyBorder="1" applyAlignment="1">
      <alignment horizontal="center" vertical="center"/>
      <protection/>
    </xf>
    <xf numFmtId="0" fontId="14" fillId="24" borderId="41" xfId="56" applyNumberFormat="1" applyFont="1" applyFill="1" applyBorder="1" applyAlignment="1">
      <alignment horizontal="left" vertical="center" wrapText="1"/>
      <protection/>
    </xf>
    <xf numFmtId="0" fontId="3" fillId="24" borderId="42" xfId="0" applyFont="1" applyFill="1" applyBorder="1" applyAlignment="1">
      <alignment horizontal="center" vertical="center"/>
    </xf>
    <xf numFmtId="2" fontId="2" fillId="24" borderId="41" xfId="56" applyNumberFormat="1" applyFont="1" applyFill="1" applyBorder="1" applyAlignment="1">
      <alignment horizontal="center" vertical="center" wrapText="1"/>
      <protection/>
    </xf>
    <xf numFmtId="2" fontId="3" fillId="24" borderId="41" xfId="0" applyNumberFormat="1" applyFont="1" applyFill="1" applyBorder="1" applyAlignment="1">
      <alignment horizontal="center" vertical="center"/>
    </xf>
    <xf numFmtId="0" fontId="2" fillId="0" borderId="43" xfId="56" applyNumberFormat="1" applyFont="1" applyFill="1" applyBorder="1" applyAlignment="1">
      <alignment horizontal="center" vertical="center"/>
      <protection/>
    </xf>
    <xf numFmtId="0" fontId="7" fillId="0" borderId="43" xfId="56" applyNumberFormat="1" applyFont="1" applyFill="1" applyBorder="1" applyAlignment="1">
      <alignment horizontal="center" vertical="center"/>
      <protection/>
    </xf>
    <xf numFmtId="0" fontId="14" fillId="0" borderId="43" xfId="56" applyNumberFormat="1" applyFont="1" applyFill="1" applyBorder="1" applyAlignment="1">
      <alignment horizontal="left" vertical="center" wrapText="1"/>
      <protection/>
    </xf>
    <xf numFmtId="0" fontId="3" fillId="0" borderId="43" xfId="56" applyNumberFormat="1" applyFont="1" applyFill="1" applyBorder="1" applyAlignment="1">
      <alignment horizontal="center" vertical="center"/>
      <protection/>
    </xf>
    <xf numFmtId="183" fontId="3" fillId="0" borderId="44" xfId="0" applyNumberFormat="1" applyFont="1" applyFill="1" applyBorder="1" applyAlignment="1">
      <alignment horizontal="center" vertical="center"/>
    </xf>
    <xf numFmtId="2" fontId="3" fillId="0" borderId="44" xfId="56" applyNumberFormat="1" applyFont="1" applyFill="1" applyBorder="1" applyAlignment="1">
      <alignment horizontal="center" vertical="center"/>
      <protection/>
    </xf>
    <xf numFmtId="2" fontId="3" fillId="0" borderId="44" xfId="0" applyNumberFormat="1" applyFont="1" applyFill="1" applyBorder="1" applyAlignment="1">
      <alignment horizontal="center" vertical="center"/>
    </xf>
    <xf numFmtId="2" fontId="3" fillId="0" borderId="43" xfId="0" applyNumberFormat="1" applyFont="1" applyFill="1" applyBorder="1" applyAlignment="1">
      <alignment horizontal="center" vertical="center"/>
    </xf>
    <xf numFmtId="0" fontId="15" fillId="0" borderId="44" xfId="56" applyNumberFormat="1" applyFont="1" applyFill="1" applyBorder="1" applyAlignment="1">
      <alignment horizontal="left" vertical="center" wrapText="1"/>
      <protection/>
    </xf>
    <xf numFmtId="0" fontId="3" fillId="0" borderId="44" xfId="56" applyNumberFormat="1" applyFont="1" applyFill="1" applyBorder="1" applyAlignment="1">
      <alignment horizontal="center" vertical="center"/>
      <protection/>
    </xf>
    <xf numFmtId="0" fontId="3" fillId="0" borderId="44" xfId="56" applyNumberFormat="1" applyFont="1" applyFill="1" applyBorder="1" applyAlignment="1">
      <alignment horizontal="center" vertical="center" wrapText="1"/>
      <protection/>
    </xf>
    <xf numFmtId="0" fontId="14" fillId="0" borderId="44" xfId="56" applyNumberFormat="1" applyFont="1" applyFill="1" applyBorder="1" applyAlignment="1">
      <alignment horizontal="left" vertical="center" wrapText="1"/>
      <protection/>
    </xf>
    <xf numFmtId="0" fontId="3" fillId="0" borderId="39" xfId="56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183" fontId="3" fillId="0" borderId="44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4" fillId="0" borderId="45" xfId="0" applyNumberFormat="1" applyFont="1" applyFill="1" applyBorder="1" applyAlignment="1">
      <alignment horizontal="center" vertical="center"/>
    </xf>
    <xf numFmtId="0" fontId="10" fillId="0" borderId="46" xfId="56" applyNumberFormat="1" applyFont="1" applyFill="1" applyBorder="1" applyAlignment="1">
      <alignment horizontal="right" vertical="center" wrapText="1"/>
      <protection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2" fillId="0" borderId="48" xfId="56" applyNumberFormat="1" applyFont="1" applyFill="1" applyBorder="1" applyAlignment="1">
      <alignment horizontal="right" wrapText="1"/>
      <protection/>
    </xf>
    <xf numFmtId="0" fontId="2" fillId="0" borderId="49" xfId="56" applyNumberFormat="1" applyFont="1" applyFill="1" applyBorder="1" applyAlignment="1">
      <alignment horizontal="right" wrapText="1"/>
      <protection/>
    </xf>
    <xf numFmtId="0" fontId="2" fillId="0" borderId="50" xfId="56" applyNumberFormat="1" applyFont="1" applyFill="1" applyBorder="1" applyAlignment="1">
      <alignment horizontal="right" wrapText="1"/>
      <protection/>
    </xf>
    <xf numFmtId="0" fontId="2" fillId="0" borderId="51" xfId="56" applyNumberFormat="1" applyFont="1" applyFill="1" applyBorder="1" applyAlignment="1">
      <alignment horizontal="right" wrapText="1"/>
      <protection/>
    </xf>
    <xf numFmtId="0" fontId="2" fillId="0" borderId="52" xfId="56" applyNumberFormat="1" applyFont="1" applyFill="1" applyBorder="1" applyAlignment="1">
      <alignment horizontal="right" wrapText="1"/>
      <protection/>
    </xf>
    <xf numFmtId="0" fontId="2" fillId="0" borderId="53" xfId="56" applyNumberFormat="1" applyFont="1" applyFill="1" applyBorder="1" applyAlignment="1">
      <alignment horizontal="right" wrapText="1"/>
      <protection/>
    </xf>
    <xf numFmtId="0" fontId="2" fillId="0" borderId="29" xfId="56" applyNumberFormat="1" applyFont="1" applyFill="1" applyBorder="1" applyAlignment="1">
      <alignment horizontal="right" wrapText="1"/>
      <protection/>
    </xf>
    <xf numFmtId="0" fontId="0" fillId="0" borderId="30" xfId="0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2" fillId="0" borderId="41" xfId="56" applyNumberFormat="1" applyFont="1" applyFill="1" applyBorder="1" applyAlignment="1">
      <alignment horizontal="right" vertical="center" wrapText="1"/>
      <protection/>
    </xf>
    <xf numFmtId="0" fontId="11" fillId="0" borderId="41" xfId="0" applyFont="1" applyFill="1" applyBorder="1" applyAlignment="1">
      <alignment horizontal="right" vertical="center" wrapText="1"/>
    </xf>
    <xf numFmtId="0" fontId="11" fillId="0" borderId="42" xfId="0" applyFont="1" applyFill="1" applyBorder="1" applyAlignment="1">
      <alignment horizontal="right" vertical="center" wrapText="1"/>
    </xf>
    <xf numFmtId="0" fontId="5" fillId="0" borderId="10" xfId="56" applyNumberFormat="1" applyFont="1" applyFill="1" applyBorder="1" applyAlignment="1">
      <alignment horizontal="center" vertical="center"/>
      <protection/>
    </xf>
    <xf numFmtId="0" fontId="5" fillId="0" borderId="0" xfId="56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2" fillId="0" borderId="54" xfId="56" applyNumberFormat="1" applyFont="1" applyFill="1" applyBorder="1" applyAlignment="1">
      <alignment horizontal="right" vertical="center" wrapText="1"/>
      <protection/>
    </xf>
    <xf numFmtId="0" fontId="11" fillId="0" borderId="54" xfId="0" applyFont="1" applyFill="1" applyBorder="1" applyAlignment="1">
      <alignment horizontal="right" vertical="center" wrapText="1"/>
    </xf>
    <xf numFmtId="0" fontId="11" fillId="0" borderId="55" xfId="0" applyFont="1" applyFill="1" applyBorder="1" applyAlignment="1">
      <alignment horizontal="right" vertical="center" wrapText="1"/>
    </xf>
    <xf numFmtId="0" fontId="2" fillId="0" borderId="56" xfId="56" applyNumberFormat="1" applyFont="1" applyFill="1" applyBorder="1" applyAlignment="1">
      <alignment horizontal="right" vertical="center" wrapText="1"/>
      <protection/>
    </xf>
    <xf numFmtId="0" fontId="11" fillId="0" borderId="56" xfId="0" applyFont="1" applyFill="1" applyBorder="1" applyAlignment="1">
      <alignment horizontal="right" vertical="center" wrapText="1"/>
    </xf>
    <xf numFmtId="0" fontId="11" fillId="0" borderId="57" xfId="0" applyFont="1" applyFill="1" applyBorder="1" applyAlignment="1">
      <alignment horizontal="right" vertical="center" wrapText="1"/>
    </xf>
    <xf numFmtId="0" fontId="3" fillId="0" borderId="58" xfId="56" applyNumberFormat="1" applyFont="1" applyFill="1" applyBorder="1" applyAlignment="1">
      <alignment horizontal="center" vertical="center"/>
      <protection/>
    </xf>
    <xf numFmtId="4" fontId="3" fillId="0" borderId="59" xfId="56" applyNumberFormat="1" applyFont="1" applyFill="1" applyBorder="1" applyAlignment="1">
      <alignment horizontal="center" vertical="center"/>
      <protection/>
    </xf>
    <xf numFmtId="4" fontId="3" fillId="0" borderId="60" xfId="0" applyNumberFormat="1" applyFont="1" applyFill="1" applyBorder="1" applyAlignment="1">
      <alignment horizontal="center" vertical="center"/>
    </xf>
    <xf numFmtId="4" fontId="3" fillId="0" borderId="61" xfId="0" applyNumberFormat="1" applyFont="1" applyFill="1" applyBorder="1" applyAlignment="1">
      <alignment horizontal="center" vertical="center"/>
    </xf>
    <xf numFmtId="4" fontId="15" fillId="0" borderId="19" xfId="0" applyNumberFormat="1" applyFont="1" applyBorder="1" applyAlignment="1">
      <alignment/>
    </xf>
  </cellXfs>
  <cellStyles count="7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 2" xfId="33"/>
    <cellStyle name="Excel_BuiltIn_Comma" xfId="34"/>
    <cellStyle name="Heading" xfId="35"/>
    <cellStyle name="Heading1" xfId="36"/>
    <cellStyle name="Normal 12" xfId="37"/>
    <cellStyle name="Normal 13" xfId="38"/>
    <cellStyle name="Normal 14" xfId="39"/>
    <cellStyle name="Normal 15" xfId="40"/>
    <cellStyle name="Normal 16" xfId="41"/>
    <cellStyle name="Normal 2" xfId="42"/>
    <cellStyle name="Normal 2 10" xfId="43"/>
    <cellStyle name="Normal 2 11" xfId="44"/>
    <cellStyle name="Normal 2 2" xfId="45"/>
    <cellStyle name="Normal 2 3" xfId="46"/>
    <cellStyle name="Normal 2 4" xfId="47"/>
    <cellStyle name="Normal 2 5" xfId="48"/>
    <cellStyle name="Normal 2 6" xfId="49"/>
    <cellStyle name="Normal 2 7" xfId="50"/>
    <cellStyle name="Normal 2 8" xfId="51"/>
    <cellStyle name="Normal 2 9" xfId="52"/>
    <cellStyle name="Normal 3" xfId="53"/>
    <cellStyle name="Normal 4" xfId="54"/>
    <cellStyle name="Normal 5" xfId="55"/>
    <cellStyle name="Normal_NEOPRoMEL" xfId="56"/>
    <cellStyle name="Result" xfId="57"/>
    <cellStyle name="Result2" xfId="58"/>
    <cellStyle name="Comma" xfId="59"/>
    <cellStyle name="Comma [0]" xfId="60"/>
    <cellStyle name="Εισαγωγή" xfId="61"/>
    <cellStyle name="Έλεγχος κελιού" xfId="62"/>
    <cellStyle name="Έμφαση1" xfId="63"/>
    <cellStyle name="Έμφαση2" xfId="64"/>
    <cellStyle name="Έμφαση3" xfId="65"/>
    <cellStyle name="Έμφαση4" xfId="66"/>
    <cellStyle name="Έμφαση5" xfId="67"/>
    <cellStyle name="Έμφαση6" xfId="68"/>
    <cellStyle name="Έξοδος" xfId="69"/>
    <cellStyle name="Επεξηγηματικό κείμενο" xfId="70"/>
    <cellStyle name="Επικεφαλίδα 1" xfId="71"/>
    <cellStyle name="Επικεφαλίδα 2" xfId="72"/>
    <cellStyle name="Επικεφαλίδα 3" xfId="73"/>
    <cellStyle name="Επικεφαλίδα 4" xfId="74"/>
    <cellStyle name="Κακό" xfId="75"/>
    <cellStyle name="Καλό" xfId="76"/>
    <cellStyle name="Κανονικό 2" xfId="77"/>
    <cellStyle name="Currency" xfId="78"/>
    <cellStyle name="Currency [0]" xfId="79"/>
    <cellStyle name="Ουδέτερο" xfId="80"/>
    <cellStyle name="Percent" xfId="81"/>
    <cellStyle name="Προειδοποιητικό κείμενο" xfId="82"/>
    <cellStyle name="Σημείωση" xfId="83"/>
    <cellStyle name="Συνδεδεμένο κελί" xfId="84"/>
    <cellStyle name="Σύνολο" xfId="85"/>
    <cellStyle name="Τίτλος" xfId="86"/>
    <cellStyle name="Υπολογισμός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3"/>
  <sheetViews>
    <sheetView tabSelected="1" view="pageBreakPreview" zoomScale="115" zoomScaleNormal="130" zoomScaleSheetLayoutView="115" zoomScalePageLayoutView="0" workbookViewId="0" topLeftCell="A47">
      <selection activeCell="H59" sqref="H59"/>
    </sheetView>
  </sheetViews>
  <sheetFormatPr defaultColWidth="9.140625" defaultRowHeight="15"/>
  <cols>
    <col min="1" max="1" width="4.00390625" style="15" customWidth="1"/>
    <col min="2" max="2" width="31.28125" style="7" customWidth="1"/>
    <col min="3" max="3" width="10.7109375" style="15" customWidth="1"/>
    <col min="4" max="4" width="14.00390625" style="16" customWidth="1"/>
    <col min="5" max="5" width="5.00390625" style="15" customWidth="1"/>
    <col min="6" max="6" width="9.7109375" style="14" customWidth="1"/>
    <col min="7" max="7" width="9.28125" style="6" bestFit="1" customWidth="1"/>
    <col min="8" max="8" width="12.7109375" style="6" bestFit="1" customWidth="1"/>
    <col min="9" max="9" width="11.421875" style="6" customWidth="1"/>
    <col min="10" max="10" width="43.7109375" style="6" customWidth="1"/>
    <col min="11" max="247" width="9.140625" style="6" customWidth="1"/>
    <col min="248" max="248" width="4.00390625" style="6" customWidth="1"/>
    <col min="249" max="249" width="9.28125" style="6" customWidth="1"/>
    <col min="250" max="250" width="31.28125" style="6" customWidth="1"/>
    <col min="251" max="251" width="12.8515625" style="6" customWidth="1"/>
    <col min="252" max="252" width="4.8515625" style="6" customWidth="1"/>
    <col min="253" max="253" width="9.7109375" style="6" customWidth="1"/>
    <col min="254" max="16384" width="9.140625" style="6" customWidth="1"/>
  </cols>
  <sheetData>
    <row r="1" spans="1:8" ht="12.75">
      <c r="A1" s="2"/>
      <c r="F1" s="8"/>
      <c r="G1" s="9"/>
      <c r="H1" s="63"/>
    </row>
    <row r="2" spans="1:8" ht="18">
      <c r="A2" s="128" t="s">
        <v>0</v>
      </c>
      <c r="B2" s="129"/>
      <c r="C2" s="129"/>
      <c r="D2" s="129"/>
      <c r="E2" s="129"/>
      <c r="F2" s="129"/>
      <c r="G2" s="130"/>
      <c r="H2" s="131"/>
    </row>
    <row r="3" spans="1:8" ht="13.5" thickBot="1">
      <c r="A3" s="64"/>
      <c r="B3" s="65"/>
      <c r="C3" s="66"/>
      <c r="D3" s="67"/>
      <c r="E3" s="66"/>
      <c r="F3" s="68"/>
      <c r="G3" s="69"/>
      <c r="H3" s="70"/>
    </row>
    <row r="4" spans="1:9" s="53" customFormat="1" ht="49.5" customHeight="1" thickBot="1" thickTop="1">
      <c r="A4" s="46" t="s">
        <v>1</v>
      </c>
      <c r="B4" s="47" t="s">
        <v>2</v>
      </c>
      <c r="C4" s="47" t="s">
        <v>95</v>
      </c>
      <c r="D4" s="48" t="s">
        <v>96</v>
      </c>
      <c r="E4" s="49" t="s">
        <v>89</v>
      </c>
      <c r="F4" s="50" t="s">
        <v>3</v>
      </c>
      <c r="G4" s="51" t="s">
        <v>4</v>
      </c>
      <c r="H4" s="52" t="s">
        <v>5</v>
      </c>
      <c r="I4" s="88" t="s">
        <v>129</v>
      </c>
    </row>
    <row r="5" spans="1:8" ht="15" thickTop="1">
      <c r="A5" s="3"/>
      <c r="B5" s="10"/>
      <c r="C5" s="4"/>
      <c r="D5" s="43"/>
      <c r="E5" s="4"/>
      <c r="F5" s="11"/>
      <c r="G5" s="12"/>
      <c r="H5" s="13"/>
    </row>
    <row r="6" spans="1:8" ht="12.75">
      <c r="A6" s="21"/>
      <c r="B6" s="22" t="s">
        <v>6</v>
      </c>
      <c r="C6" s="23"/>
      <c r="D6" s="33"/>
      <c r="E6" s="24"/>
      <c r="F6" s="25"/>
      <c r="G6" s="26"/>
      <c r="H6" s="27"/>
    </row>
    <row r="7" spans="1:8" ht="12.75">
      <c r="A7" s="21"/>
      <c r="B7" s="28" t="s">
        <v>7</v>
      </c>
      <c r="C7" s="23"/>
      <c r="D7" s="33"/>
      <c r="E7" s="24"/>
      <c r="F7" s="25"/>
      <c r="G7" s="26"/>
      <c r="H7" s="29"/>
    </row>
    <row r="8" spans="1:9" ht="13.5">
      <c r="A8" s="21">
        <v>1</v>
      </c>
      <c r="B8" s="30" t="s">
        <v>97</v>
      </c>
      <c r="C8" s="23" t="s">
        <v>8</v>
      </c>
      <c r="D8" s="33" t="s">
        <v>9</v>
      </c>
      <c r="E8" s="24" t="s">
        <v>10</v>
      </c>
      <c r="F8" s="31">
        <v>9656.281050000001</v>
      </c>
      <c r="G8" s="32">
        <f>0.38+0.22*I8</f>
        <v>1.48</v>
      </c>
      <c r="H8" s="29">
        <f>ROUND(F8*G8,0)</f>
        <v>14291</v>
      </c>
      <c r="I8" s="80">
        <v>5</v>
      </c>
    </row>
    <row r="9" spans="1:9" ht="36">
      <c r="A9" s="21">
        <v>2</v>
      </c>
      <c r="B9" s="30" t="s">
        <v>121</v>
      </c>
      <c r="C9" s="23" t="s">
        <v>11</v>
      </c>
      <c r="D9" s="33" t="s">
        <v>12</v>
      </c>
      <c r="E9" s="24" t="s">
        <v>10</v>
      </c>
      <c r="F9" s="31">
        <f>238.3*0.85</f>
        <v>202.555</v>
      </c>
      <c r="G9" s="32">
        <f>0.7+0.22*I9</f>
        <v>0.8683</v>
      </c>
      <c r="H9" s="29">
        <f>ROUND(F9*G9,0)</f>
        <v>176</v>
      </c>
      <c r="I9" s="6">
        <v>0.765</v>
      </c>
    </row>
    <row r="10" spans="1:9" ht="48">
      <c r="A10" s="21">
        <v>3</v>
      </c>
      <c r="B10" s="30" t="s">
        <v>120</v>
      </c>
      <c r="C10" s="23" t="s">
        <v>11</v>
      </c>
      <c r="D10" s="33" t="s">
        <v>12</v>
      </c>
      <c r="E10" s="24" t="s">
        <v>10</v>
      </c>
      <c r="F10" s="31">
        <f>2919.42*0.85</f>
        <v>2481.507</v>
      </c>
      <c r="G10" s="32">
        <f>0.7+0.22*I10</f>
        <v>1.8</v>
      </c>
      <c r="H10" s="29">
        <f>ROUND(F10*G10,0)</f>
        <v>4467</v>
      </c>
      <c r="I10" s="37">
        <v>5</v>
      </c>
    </row>
    <row r="11" spans="1:8" ht="23.25" customHeight="1">
      <c r="A11" s="21">
        <v>3</v>
      </c>
      <c r="B11" s="30" t="s">
        <v>117</v>
      </c>
      <c r="C11" s="23" t="s">
        <v>116</v>
      </c>
      <c r="D11" s="33"/>
      <c r="E11" s="24"/>
      <c r="F11" s="31"/>
      <c r="G11" s="32"/>
      <c r="H11" s="29"/>
    </row>
    <row r="12" spans="1:9" ht="46.5" customHeight="1">
      <c r="A12" s="21"/>
      <c r="B12" s="30" t="s">
        <v>122</v>
      </c>
      <c r="C12" s="23" t="s">
        <v>118</v>
      </c>
      <c r="D12" s="33" t="s">
        <v>119</v>
      </c>
      <c r="E12" s="24" t="s">
        <v>10</v>
      </c>
      <c r="F12" s="31">
        <f>(1089-238.3)*0.15</f>
        <v>127.605</v>
      </c>
      <c r="G12" s="32">
        <f>8.2+0.22*I12</f>
        <v>8.277</v>
      </c>
      <c r="H12" s="29">
        <f>ROUND(F12*G12,0)</f>
        <v>1056</v>
      </c>
      <c r="I12" s="6">
        <v>0.35</v>
      </c>
    </row>
    <row r="13" spans="1:9" ht="48">
      <c r="A13" s="21"/>
      <c r="B13" s="30" t="s">
        <v>123</v>
      </c>
      <c r="C13" s="23" t="s">
        <v>118</v>
      </c>
      <c r="D13" s="33" t="s">
        <v>119</v>
      </c>
      <c r="E13" s="24" t="s">
        <v>10</v>
      </c>
      <c r="F13" s="31">
        <f>2919.42*0.15</f>
        <v>437.913</v>
      </c>
      <c r="G13" s="32">
        <f>8.2+0.22*I13</f>
        <v>9.299999999999999</v>
      </c>
      <c r="H13" s="29">
        <f>ROUND(F13*G13,0)</f>
        <v>4073</v>
      </c>
      <c r="I13" s="6">
        <v>5</v>
      </c>
    </row>
    <row r="14" spans="1:8" ht="12.75">
      <c r="A14" s="21"/>
      <c r="B14" s="28" t="s">
        <v>15</v>
      </c>
      <c r="C14" s="24"/>
      <c r="D14" s="33"/>
      <c r="E14" s="24"/>
      <c r="F14" s="31"/>
      <c r="G14" s="32"/>
      <c r="H14" s="29"/>
    </row>
    <row r="15" spans="1:8" ht="12.75">
      <c r="A15" s="21"/>
      <c r="B15" s="30" t="s">
        <v>17</v>
      </c>
      <c r="C15" s="23" t="s">
        <v>16</v>
      </c>
      <c r="D15" s="44"/>
      <c r="E15" s="34"/>
      <c r="F15" s="31"/>
      <c r="G15" s="32"/>
      <c r="H15" s="29"/>
    </row>
    <row r="16" spans="1:9" ht="24">
      <c r="A16" s="21">
        <v>9</v>
      </c>
      <c r="B16" s="30" t="s">
        <v>19</v>
      </c>
      <c r="C16" s="24" t="s">
        <v>18</v>
      </c>
      <c r="D16" s="33" t="s">
        <v>20</v>
      </c>
      <c r="E16" s="24" t="s">
        <v>10</v>
      </c>
      <c r="F16" s="140"/>
      <c r="G16" s="32">
        <f>1.05+0.22*I16</f>
        <v>3.25</v>
      </c>
      <c r="H16" s="29">
        <f>ROUND(F16*G16,0)</f>
        <v>0</v>
      </c>
      <c r="I16" s="6">
        <v>10</v>
      </c>
    </row>
    <row r="17" spans="1:8" ht="13.5">
      <c r="A17" s="21">
        <v>11</v>
      </c>
      <c r="B17" s="30" t="s">
        <v>22</v>
      </c>
      <c r="C17" s="23" t="s">
        <v>21</v>
      </c>
      <c r="D17" s="33" t="s">
        <v>23</v>
      </c>
      <c r="E17" s="138" t="s">
        <v>10</v>
      </c>
      <c r="F17" s="142">
        <v>3217.0120782500003</v>
      </c>
      <c r="G17" s="139">
        <v>1.05</v>
      </c>
      <c r="H17" s="29">
        <f>ROUND(F17*G17,0)</f>
        <v>3378</v>
      </c>
    </row>
    <row r="18" spans="1:8" ht="12.75">
      <c r="A18" s="21"/>
      <c r="B18" s="22" t="s">
        <v>24</v>
      </c>
      <c r="C18" s="23"/>
      <c r="D18" s="33"/>
      <c r="E18" s="24"/>
      <c r="F18" s="141"/>
      <c r="G18" s="32"/>
      <c r="H18" s="29"/>
    </row>
    <row r="19" spans="1:8" ht="12.75">
      <c r="A19" s="21"/>
      <c r="B19" s="30" t="s">
        <v>26</v>
      </c>
      <c r="C19" s="35" t="s">
        <v>25</v>
      </c>
      <c r="D19" s="33"/>
      <c r="E19" s="24"/>
      <c r="F19" s="31"/>
      <c r="G19" s="32"/>
      <c r="H19" s="29"/>
    </row>
    <row r="20" spans="1:8" ht="13.5">
      <c r="A20" s="21">
        <v>14</v>
      </c>
      <c r="B20" s="30" t="s">
        <v>28</v>
      </c>
      <c r="C20" s="33" t="s">
        <v>27</v>
      </c>
      <c r="D20" s="33" t="s">
        <v>29</v>
      </c>
      <c r="E20" s="24" t="s">
        <v>14</v>
      </c>
      <c r="F20" s="41">
        <v>4938.813999999999</v>
      </c>
      <c r="G20" s="32">
        <v>0.65</v>
      </c>
      <c r="H20" s="29">
        <f>ROUND(F20*G20,0)</f>
        <v>3210</v>
      </c>
    </row>
    <row r="21" spans="1:8" ht="14.25" thickBot="1">
      <c r="A21" s="38">
        <v>15</v>
      </c>
      <c r="B21" s="39" t="s">
        <v>31</v>
      </c>
      <c r="C21" s="54" t="s">
        <v>30</v>
      </c>
      <c r="D21" s="55" t="s">
        <v>32</v>
      </c>
      <c r="E21" s="40" t="s">
        <v>10</v>
      </c>
      <c r="F21" s="41"/>
      <c r="G21" s="42">
        <v>2.3</v>
      </c>
      <c r="H21" s="29">
        <f>ROUND(F21*G21,0)</f>
        <v>0</v>
      </c>
    </row>
    <row r="22" spans="1:8" ht="16.5" customHeight="1" thickBot="1">
      <c r="A22" s="62"/>
      <c r="B22" s="116" t="s">
        <v>91</v>
      </c>
      <c r="C22" s="117"/>
      <c r="D22" s="117"/>
      <c r="E22" s="117"/>
      <c r="F22" s="117"/>
      <c r="G22" s="118"/>
      <c r="H22" s="74">
        <f>SUM(H8:H21)</f>
        <v>30651</v>
      </c>
    </row>
    <row r="23" spans="1:8" ht="13.5" thickTop="1">
      <c r="A23" s="3"/>
      <c r="B23" s="56" t="s">
        <v>33</v>
      </c>
      <c r="C23" s="57"/>
      <c r="D23" s="43"/>
      <c r="E23" s="4"/>
      <c r="F23" s="58"/>
      <c r="G23" s="59"/>
      <c r="H23" s="60"/>
    </row>
    <row r="24" spans="1:8" ht="12.75">
      <c r="A24" s="21"/>
      <c r="B24" s="22" t="s">
        <v>34</v>
      </c>
      <c r="C24" s="35"/>
      <c r="D24" s="33"/>
      <c r="E24" s="24"/>
      <c r="F24" s="31"/>
      <c r="G24" s="32"/>
      <c r="H24" s="29"/>
    </row>
    <row r="25" spans="1:9" ht="24">
      <c r="A25" s="21">
        <v>16</v>
      </c>
      <c r="B25" s="30" t="s">
        <v>98</v>
      </c>
      <c r="C25" s="35" t="s">
        <v>35</v>
      </c>
      <c r="D25" s="33" t="s">
        <v>36</v>
      </c>
      <c r="E25" s="24" t="s">
        <v>10</v>
      </c>
      <c r="F25" s="31"/>
      <c r="G25" s="32">
        <f>4+0.22*I25</f>
        <v>5.1</v>
      </c>
      <c r="H25" s="29">
        <f>ROUND(F25*G25,0)</f>
        <v>0</v>
      </c>
      <c r="I25" s="6">
        <v>5</v>
      </c>
    </row>
    <row r="26" spans="1:8" ht="12.75">
      <c r="A26" s="21"/>
      <c r="B26" s="28" t="s">
        <v>38</v>
      </c>
      <c r="C26" s="35"/>
      <c r="D26" s="33"/>
      <c r="E26" s="24"/>
      <c r="F26" s="31"/>
      <c r="G26" s="32"/>
      <c r="H26" s="29"/>
    </row>
    <row r="27" spans="1:8" ht="12.75">
      <c r="A27" s="21"/>
      <c r="B27" s="30" t="s">
        <v>99</v>
      </c>
      <c r="C27" s="35" t="s">
        <v>39</v>
      </c>
      <c r="D27" s="33"/>
      <c r="E27" s="24"/>
      <c r="F27" s="31"/>
      <c r="G27" s="32"/>
      <c r="H27" s="29"/>
    </row>
    <row r="28" spans="1:8" ht="24">
      <c r="A28" s="21"/>
      <c r="B28" s="30" t="s">
        <v>100</v>
      </c>
      <c r="C28" s="33" t="s">
        <v>101</v>
      </c>
      <c r="D28" s="33"/>
      <c r="E28" s="24"/>
      <c r="F28" s="31"/>
      <c r="G28" s="32"/>
      <c r="H28" s="29"/>
    </row>
    <row r="29" spans="1:8" ht="36">
      <c r="A29" s="21">
        <v>19</v>
      </c>
      <c r="B29" s="30" t="s">
        <v>102</v>
      </c>
      <c r="C29" s="33" t="s">
        <v>41</v>
      </c>
      <c r="D29" s="33" t="s">
        <v>40</v>
      </c>
      <c r="E29" s="24" t="s">
        <v>10</v>
      </c>
      <c r="F29" s="31"/>
      <c r="G29" s="32">
        <v>89.8</v>
      </c>
      <c r="H29" s="29">
        <f>ROUND(F29*G29,0)</f>
        <v>0</v>
      </c>
    </row>
    <row r="30" spans="1:8" ht="24">
      <c r="A30" s="21"/>
      <c r="B30" s="30" t="s">
        <v>103</v>
      </c>
      <c r="C30" s="33" t="s">
        <v>105</v>
      </c>
      <c r="D30" s="33"/>
      <c r="E30" s="24"/>
      <c r="F30" s="31"/>
      <c r="G30" s="32"/>
      <c r="H30" s="29"/>
    </row>
    <row r="31" spans="1:8" ht="36">
      <c r="A31" s="21">
        <v>20</v>
      </c>
      <c r="B31" s="30" t="s">
        <v>104</v>
      </c>
      <c r="C31" s="33" t="s">
        <v>43</v>
      </c>
      <c r="D31" s="33" t="s">
        <v>42</v>
      </c>
      <c r="E31" s="24" t="s">
        <v>10</v>
      </c>
      <c r="F31" s="31"/>
      <c r="G31" s="32">
        <v>126</v>
      </c>
      <c r="H31" s="29">
        <f>ROUND(F31*G31,0)</f>
        <v>0</v>
      </c>
    </row>
    <row r="32" spans="1:8" ht="12.75" hidden="1">
      <c r="A32" s="21">
        <v>36</v>
      </c>
      <c r="B32" s="30" t="s">
        <v>106</v>
      </c>
      <c r="C32" s="23" t="s">
        <v>44</v>
      </c>
      <c r="D32" s="33" t="s">
        <v>45</v>
      </c>
      <c r="E32" s="24" t="s">
        <v>13</v>
      </c>
      <c r="F32" s="31"/>
      <c r="G32" s="32">
        <v>9.6</v>
      </c>
      <c r="H32" s="29">
        <f>ROUND(F32*G32,0)</f>
        <v>0</v>
      </c>
    </row>
    <row r="33" spans="1:8" ht="24" hidden="1">
      <c r="A33" s="21">
        <v>37</v>
      </c>
      <c r="B33" s="30" t="s">
        <v>47</v>
      </c>
      <c r="C33" s="23" t="s">
        <v>46</v>
      </c>
      <c r="D33" s="33" t="s">
        <v>48</v>
      </c>
      <c r="E33" s="24" t="s">
        <v>14</v>
      </c>
      <c r="F33" s="31"/>
      <c r="G33" s="32">
        <v>13.8</v>
      </c>
      <c r="H33" s="29">
        <f>ROUND(F33*G33,0)</f>
        <v>0</v>
      </c>
    </row>
    <row r="34" spans="1:8" ht="12.75">
      <c r="A34" s="21"/>
      <c r="B34" s="28" t="s">
        <v>81</v>
      </c>
      <c r="C34" s="24"/>
      <c r="D34" s="33"/>
      <c r="E34" s="24"/>
      <c r="F34" s="31"/>
      <c r="G34" s="32"/>
      <c r="H34" s="29"/>
    </row>
    <row r="35" spans="1:8" ht="24">
      <c r="A35" s="21"/>
      <c r="B35" s="30" t="s">
        <v>107</v>
      </c>
      <c r="C35" s="23" t="s">
        <v>115</v>
      </c>
      <c r="D35" s="33"/>
      <c r="E35" s="24"/>
      <c r="F35" s="31"/>
      <c r="G35" s="32"/>
      <c r="H35" s="29"/>
    </row>
    <row r="36" spans="1:8" ht="12.75">
      <c r="A36" s="21">
        <v>42</v>
      </c>
      <c r="B36" s="30" t="s">
        <v>108</v>
      </c>
      <c r="C36" s="24" t="s">
        <v>80</v>
      </c>
      <c r="D36" s="33" t="s">
        <v>49</v>
      </c>
      <c r="E36" s="24" t="s">
        <v>13</v>
      </c>
      <c r="F36" s="31"/>
      <c r="G36" s="32">
        <v>18.5</v>
      </c>
      <c r="H36" s="29">
        <f>ROUND(F36*G36,0)</f>
        <v>0</v>
      </c>
    </row>
    <row r="37" spans="1:8" ht="12.75">
      <c r="A37" s="21"/>
      <c r="B37" s="28" t="s">
        <v>50</v>
      </c>
      <c r="C37" s="23"/>
      <c r="D37" s="33"/>
      <c r="E37" s="24"/>
      <c r="F37" s="31"/>
      <c r="G37" s="32"/>
      <c r="H37" s="29"/>
    </row>
    <row r="38" spans="1:8" ht="12.75">
      <c r="A38" s="21"/>
      <c r="B38" s="30" t="s">
        <v>52</v>
      </c>
      <c r="C38" s="23" t="s">
        <v>51</v>
      </c>
      <c r="D38" s="33"/>
      <c r="E38" s="24"/>
      <c r="F38" s="31"/>
      <c r="G38" s="32"/>
      <c r="H38" s="29"/>
    </row>
    <row r="39" spans="1:8" ht="14.25" thickBot="1">
      <c r="A39" s="21">
        <v>45</v>
      </c>
      <c r="B39" s="30" t="s">
        <v>54</v>
      </c>
      <c r="C39" s="24" t="s">
        <v>53</v>
      </c>
      <c r="D39" s="33" t="s">
        <v>37</v>
      </c>
      <c r="E39" s="24" t="s">
        <v>14</v>
      </c>
      <c r="F39" s="31"/>
      <c r="G39" s="32">
        <v>1.65</v>
      </c>
      <c r="H39" s="29">
        <f>ROUND(F39*G39,0)</f>
        <v>0</v>
      </c>
    </row>
    <row r="40" spans="1:8" ht="16.5" customHeight="1" thickBot="1">
      <c r="A40" s="61"/>
      <c r="B40" s="119" t="s">
        <v>92</v>
      </c>
      <c r="C40" s="120"/>
      <c r="D40" s="120"/>
      <c r="E40" s="120"/>
      <c r="F40" s="120"/>
      <c r="G40" s="121"/>
      <c r="H40" s="73">
        <f>SUM(H25:H39)</f>
        <v>0</v>
      </c>
    </row>
    <row r="41" spans="1:8" ht="12.75">
      <c r="A41" s="21"/>
      <c r="B41" s="22" t="s">
        <v>55</v>
      </c>
      <c r="C41" s="23"/>
      <c r="D41" s="33"/>
      <c r="E41" s="24"/>
      <c r="F41" s="31"/>
      <c r="G41" s="32"/>
      <c r="H41" s="29"/>
    </row>
    <row r="42" spans="1:8" ht="12.75">
      <c r="A42" s="21"/>
      <c r="B42" s="30" t="s">
        <v>57</v>
      </c>
      <c r="C42" s="36" t="s">
        <v>56</v>
      </c>
      <c r="D42" s="45"/>
      <c r="E42" s="37"/>
      <c r="F42" s="31" t="s">
        <v>139</v>
      </c>
      <c r="G42" s="32"/>
      <c r="H42" s="29"/>
    </row>
    <row r="43" spans="1:9" ht="24">
      <c r="A43" s="21">
        <v>50</v>
      </c>
      <c r="B43" s="30" t="s">
        <v>109</v>
      </c>
      <c r="C43" s="37" t="s">
        <v>58</v>
      </c>
      <c r="D43" s="45" t="s">
        <v>59</v>
      </c>
      <c r="E43" s="24" t="s">
        <v>14</v>
      </c>
      <c r="F43" s="31"/>
      <c r="G43" s="32">
        <f>1.1+0.22*I43*0.1</f>
        <v>1.4300000000000002</v>
      </c>
      <c r="H43" s="29">
        <f>ROUND(F43*G43,0)</f>
        <v>0</v>
      </c>
      <c r="I43" s="6">
        <v>15</v>
      </c>
    </row>
    <row r="44" spans="1:8" ht="12.75">
      <c r="A44" s="21"/>
      <c r="B44" s="30" t="s">
        <v>61</v>
      </c>
      <c r="C44" s="36" t="s">
        <v>60</v>
      </c>
      <c r="D44" s="45"/>
      <c r="E44" s="37"/>
      <c r="F44" s="31"/>
      <c r="G44" s="32"/>
      <c r="H44" s="29"/>
    </row>
    <row r="45" spans="1:9" ht="13.5">
      <c r="A45" s="21">
        <v>51</v>
      </c>
      <c r="B45" s="30" t="s">
        <v>64</v>
      </c>
      <c r="C45" s="37" t="s">
        <v>63</v>
      </c>
      <c r="D45" s="45" t="s">
        <v>62</v>
      </c>
      <c r="E45" s="24" t="s">
        <v>14</v>
      </c>
      <c r="F45" s="31"/>
      <c r="G45" s="32">
        <f>1.2+0.22*I45*0.1</f>
        <v>1.53</v>
      </c>
      <c r="H45" s="29">
        <f>ROUND(F45*G45,0)</f>
        <v>0</v>
      </c>
      <c r="I45" s="6">
        <v>15</v>
      </c>
    </row>
    <row r="46" spans="1:9" ht="13.5">
      <c r="A46" s="21">
        <v>52</v>
      </c>
      <c r="B46" s="30" t="s">
        <v>66</v>
      </c>
      <c r="C46" s="36" t="s">
        <v>65</v>
      </c>
      <c r="D46" s="45" t="s">
        <v>67</v>
      </c>
      <c r="E46" s="24" t="s">
        <v>10</v>
      </c>
      <c r="F46" s="31"/>
      <c r="G46" s="32">
        <f>12.6+0.22*I46</f>
        <v>15.899999999999999</v>
      </c>
      <c r="H46" s="29">
        <f>ROUND(F46*G46,0)</f>
        <v>0</v>
      </c>
      <c r="I46" s="6">
        <v>15</v>
      </c>
    </row>
    <row r="47" spans="1:8" ht="16.5" customHeight="1" thickBot="1">
      <c r="A47" s="72"/>
      <c r="B47" s="122" t="s">
        <v>93</v>
      </c>
      <c r="C47" s="123"/>
      <c r="D47" s="123"/>
      <c r="E47" s="123"/>
      <c r="F47" s="123"/>
      <c r="G47" s="124"/>
      <c r="H47" s="75">
        <f>SUM(H43:H46)</f>
        <v>0</v>
      </c>
    </row>
    <row r="48" spans="1:8" ht="13.5" thickTop="1">
      <c r="A48" s="3"/>
      <c r="B48" s="56" t="s">
        <v>68</v>
      </c>
      <c r="C48" s="71"/>
      <c r="D48" s="43"/>
      <c r="E48" s="4"/>
      <c r="F48" s="58"/>
      <c r="G48" s="59"/>
      <c r="H48" s="60"/>
    </row>
    <row r="49" spans="1:8" ht="13.5">
      <c r="A49" s="21">
        <v>54</v>
      </c>
      <c r="B49" s="30" t="s">
        <v>70</v>
      </c>
      <c r="C49" s="36" t="s">
        <v>69</v>
      </c>
      <c r="D49" s="45" t="s">
        <v>71</v>
      </c>
      <c r="E49" s="24" t="s">
        <v>14</v>
      </c>
      <c r="F49" s="31"/>
      <c r="G49" s="32">
        <v>1.2</v>
      </c>
      <c r="H49" s="29">
        <f aca="true" t="shared" si="0" ref="H49:H54">ROUND(F49*G49,0)</f>
        <v>0</v>
      </c>
    </row>
    <row r="50" spans="1:18" ht="13.5">
      <c r="A50" s="21">
        <v>55</v>
      </c>
      <c r="B50" s="30" t="s">
        <v>73</v>
      </c>
      <c r="C50" s="36" t="s">
        <v>72</v>
      </c>
      <c r="D50" s="45" t="s">
        <v>74</v>
      </c>
      <c r="E50" s="24" t="s">
        <v>14</v>
      </c>
      <c r="F50" s="31"/>
      <c r="G50" s="32">
        <v>0.45</v>
      </c>
      <c r="H50" s="29">
        <f t="shared" si="0"/>
        <v>0</v>
      </c>
      <c r="K50" s="90"/>
      <c r="L50" s="91"/>
      <c r="M50" s="92"/>
      <c r="N50" s="91"/>
      <c r="O50" s="93"/>
      <c r="P50" s="94"/>
      <c r="Q50" s="95"/>
      <c r="R50" s="95"/>
    </row>
    <row r="51" spans="1:18" ht="13.5" customHeight="1">
      <c r="A51" s="21"/>
      <c r="B51" s="30" t="s">
        <v>110</v>
      </c>
      <c r="C51" s="36" t="s">
        <v>75</v>
      </c>
      <c r="D51" s="45"/>
      <c r="E51" s="37"/>
      <c r="F51" s="31"/>
      <c r="G51" s="32"/>
      <c r="H51" s="29"/>
      <c r="K51" s="96"/>
      <c r="L51" s="97"/>
      <c r="M51" s="98"/>
      <c r="N51" s="99"/>
      <c r="O51" s="100"/>
      <c r="P51" s="101"/>
      <c r="Q51" s="102"/>
      <c r="R51" s="103"/>
    </row>
    <row r="52" spans="1:9" ht="24">
      <c r="A52" s="21">
        <v>56</v>
      </c>
      <c r="B52" s="30" t="s">
        <v>111</v>
      </c>
      <c r="C52" s="37" t="s">
        <v>76</v>
      </c>
      <c r="D52" s="45" t="s">
        <v>77</v>
      </c>
      <c r="E52" s="24" t="s">
        <v>14</v>
      </c>
      <c r="F52" s="31"/>
      <c r="G52" s="32">
        <f>7.1+0.22*I52*0.05</f>
        <v>7.265</v>
      </c>
      <c r="H52" s="29">
        <f t="shared" si="0"/>
        <v>0</v>
      </c>
      <c r="I52" s="6">
        <v>15</v>
      </c>
    </row>
    <row r="53" spans="1:8" ht="12.75">
      <c r="A53" s="21"/>
      <c r="B53" s="30" t="s">
        <v>112</v>
      </c>
      <c r="C53" s="36" t="s">
        <v>90</v>
      </c>
      <c r="D53" s="45"/>
      <c r="E53" s="37"/>
      <c r="F53" s="31"/>
      <c r="G53" s="32"/>
      <c r="H53" s="29"/>
    </row>
    <row r="54" spans="1:9" ht="36">
      <c r="A54" s="21">
        <v>58</v>
      </c>
      <c r="B54" s="30" t="s">
        <v>113</v>
      </c>
      <c r="C54" s="37" t="s">
        <v>78</v>
      </c>
      <c r="D54" s="45" t="s">
        <v>79</v>
      </c>
      <c r="E54" s="24" t="s">
        <v>14</v>
      </c>
      <c r="F54" s="31"/>
      <c r="G54" s="32">
        <f>7.7+0.22*I54*0.05</f>
        <v>7.865</v>
      </c>
      <c r="H54" s="29">
        <f t="shared" si="0"/>
        <v>0</v>
      </c>
      <c r="I54" s="6">
        <v>15</v>
      </c>
    </row>
    <row r="55" spans="1:8" ht="24">
      <c r="A55" s="81"/>
      <c r="B55" s="82" t="s">
        <v>124</v>
      </c>
      <c r="C55" s="87" t="s">
        <v>125</v>
      </c>
      <c r="D55" s="83"/>
      <c r="F55" s="84"/>
      <c r="G55" s="85"/>
      <c r="H55" s="86"/>
    </row>
    <row r="56" spans="1:9" ht="36.75" thickBot="1">
      <c r="A56" s="81">
        <v>60</v>
      </c>
      <c r="B56" s="82" t="s">
        <v>126</v>
      </c>
      <c r="C56" s="7" t="s">
        <v>127</v>
      </c>
      <c r="D56" s="45" t="s">
        <v>128</v>
      </c>
      <c r="E56" s="24" t="s">
        <v>14</v>
      </c>
      <c r="F56" s="31"/>
      <c r="G56" s="32">
        <f>8.8+0.22*I56*0.05</f>
        <v>8.965</v>
      </c>
      <c r="H56" s="29">
        <f>ROUND(F56*G56,0)</f>
        <v>0</v>
      </c>
      <c r="I56" s="6">
        <v>15</v>
      </c>
    </row>
    <row r="57" spans="1:8" ht="13.5" thickBot="1">
      <c r="A57" s="61"/>
      <c r="B57" s="119" t="s">
        <v>94</v>
      </c>
      <c r="C57" s="120"/>
      <c r="D57" s="120"/>
      <c r="E57" s="120"/>
      <c r="F57" s="120"/>
      <c r="G57" s="121"/>
      <c r="H57" s="73">
        <f>SUM(H49:H56)</f>
        <v>0</v>
      </c>
    </row>
    <row r="58" spans="1:8" ht="12.75">
      <c r="A58" s="81"/>
      <c r="B58" s="56" t="s">
        <v>130</v>
      </c>
      <c r="C58" s="7"/>
      <c r="D58" s="83"/>
      <c r="F58" s="84"/>
      <c r="G58" s="85"/>
      <c r="H58" s="86"/>
    </row>
    <row r="59" spans="1:10" s="109" customFormat="1" ht="47.25" customHeight="1">
      <c r="A59" s="108">
        <v>61</v>
      </c>
      <c r="B59" s="104" t="s">
        <v>131</v>
      </c>
      <c r="C59" s="106" t="s">
        <v>132</v>
      </c>
      <c r="D59" s="106" t="s">
        <v>133</v>
      </c>
      <c r="E59" s="106" t="s">
        <v>13</v>
      </c>
      <c r="F59" s="109">
        <f>1357.26+670.88</f>
        <v>2028.1399999999999</v>
      </c>
      <c r="G59" s="110">
        <v>45</v>
      </c>
      <c r="H59" s="111">
        <f>ROUND(F59*G59,0)</f>
        <v>91266</v>
      </c>
      <c r="J59" s="107" t="s">
        <v>137</v>
      </c>
    </row>
    <row r="60" spans="1:8" ht="24.75" thickBot="1">
      <c r="A60" s="81">
        <v>62</v>
      </c>
      <c r="B60" s="104" t="s">
        <v>135</v>
      </c>
      <c r="C60" s="106" t="s">
        <v>136</v>
      </c>
      <c r="D60" s="106" t="s">
        <v>134</v>
      </c>
      <c r="E60" s="105" t="s">
        <v>14</v>
      </c>
      <c r="F60" s="6"/>
      <c r="G60" s="100">
        <v>3.1</v>
      </c>
      <c r="H60" s="111">
        <f>ROUND(F60*G60,0)</f>
        <v>0</v>
      </c>
    </row>
    <row r="61" spans="1:8" ht="13.5" thickBot="1">
      <c r="A61" s="61"/>
      <c r="B61" s="119" t="s">
        <v>94</v>
      </c>
      <c r="C61" s="120"/>
      <c r="D61" s="120"/>
      <c r="E61" s="120"/>
      <c r="F61" s="120"/>
      <c r="G61" s="121"/>
      <c r="H61" s="73">
        <f>SUM(H59:H60)</f>
        <v>91266</v>
      </c>
    </row>
    <row r="62" spans="1:9" ht="13.5" thickBot="1">
      <c r="A62" s="62"/>
      <c r="B62" s="116" t="s">
        <v>82</v>
      </c>
      <c r="C62" s="117"/>
      <c r="D62" s="117"/>
      <c r="E62" s="117"/>
      <c r="F62" s="117"/>
      <c r="G62" s="118"/>
      <c r="H62" s="74">
        <f>H22+H40+H47+H57+H61</f>
        <v>121917</v>
      </c>
      <c r="I62" s="112"/>
    </row>
    <row r="63" spans="1:8" ht="13.5" thickTop="1">
      <c r="A63" s="17"/>
      <c r="B63" s="132" t="s">
        <v>83</v>
      </c>
      <c r="C63" s="133"/>
      <c r="D63" s="133"/>
      <c r="E63" s="133"/>
      <c r="F63" s="133"/>
      <c r="G63" s="134"/>
      <c r="H63" s="76">
        <f>H62*18/100</f>
        <v>21945.06</v>
      </c>
    </row>
    <row r="64" spans="1:9" ht="12.75">
      <c r="A64" s="18"/>
      <c r="B64" s="125" t="s">
        <v>84</v>
      </c>
      <c r="C64" s="126"/>
      <c r="D64" s="126"/>
      <c r="E64" s="126"/>
      <c r="F64" s="126"/>
      <c r="G64" s="127"/>
      <c r="H64" s="77">
        <f>H63+H62</f>
        <v>143862.06</v>
      </c>
      <c r="I64" s="14"/>
    </row>
    <row r="65" spans="1:8" ht="12.75">
      <c r="A65" s="18"/>
      <c r="B65" s="125" t="s">
        <v>88</v>
      </c>
      <c r="C65" s="126"/>
      <c r="D65" s="126"/>
      <c r="E65" s="126"/>
      <c r="F65" s="126"/>
      <c r="G65" s="127"/>
      <c r="H65" s="77">
        <f>H64*15/100</f>
        <v>21579.308999999997</v>
      </c>
    </row>
    <row r="66" spans="1:9" ht="12.75">
      <c r="A66" s="18"/>
      <c r="B66" s="125" t="s">
        <v>85</v>
      </c>
      <c r="C66" s="126"/>
      <c r="D66" s="126"/>
      <c r="E66" s="126"/>
      <c r="F66" s="126"/>
      <c r="G66" s="127"/>
      <c r="H66" s="77">
        <f>H64+H65</f>
        <v>165441.369</v>
      </c>
      <c r="I66" s="14"/>
    </row>
    <row r="67" spans="1:9" ht="12.75">
      <c r="A67" s="19"/>
      <c r="B67" s="125" t="s">
        <v>138</v>
      </c>
      <c r="C67" s="126"/>
      <c r="D67" s="126"/>
      <c r="E67" s="126"/>
      <c r="F67" s="126"/>
      <c r="G67" s="127"/>
      <c r="H67" s="77">
        <f>H66*0.031219</f>
        <v>5164.914098811</v>
      </c>
      <c r="I67" s="14"/>
    </row>
    <row r="68" spans="1:9" ht="12.75">
      <c r="A68" s="19"/>
      <c r="B68" s="125" t="s">
        <v>114</v>
      </c>
      <c r="C68" s="126"/>
      <c r="D68" s="126"/>
      <c r="E68" s="126"/>
      <c r="F68" s="126"/>
      <c r="G68" s="127"/>
      <c r="H68" s="78">
        <f>H66+H67</f>
        <v>170606.283098811</v>
      </c>
      <c r="I68" s="14"/>
    </row>
    <row r="69" spans="1:8" ht="13.5" thickBot="1">
      <c r="A69" s="20"/>
      <c r="B69" s="135" t="s">
        <v>86</v>
      </c>
      <c r="C69" s="136"/>
      <c r="D69" s="136"/>
      <c r="E69" s="136"/>
      <c r="F69" s="136"/>
      <c r="G69" s="137"/>
      <c r="H69" s="79">
        <f>H68*0.23</f>
        <v>39239.44511272653</v>
      </c>
    </row>
    <row r="70" spans="1:9" ht="17.25" thickBot="1" thickTop="1">
      <c r="A70" s="20"/>
      <c r="B70" s="113" t="s">
        <v>87</v>
      </c>
      <c r="C70" s="114"/>
      <c r="D70" s="114"/>
      <c r="E70" s="114"/>
      <c r="F70" s="114"/>
      <c r="G70" s="115"/>
      <c r="H70" s="89">
        <f>SUM(H68:H69)</f>
        <v>209845.72821153753</v>
      </c>
      <c r="I70" s="14"/>
    </row>
    <row r="71" spans="2:6" ht="13.5" thickTop="1">
      <c r="B71" s="5"/>
      <c r="F71" s="1"/>
    </row>
    <row r="72" spans="2:6" ht="12.75">
      <c r="B72" s="5"/>
      <c r="F72" s="1"/>
    </row>
    <row r="73" spans="2:6" ht="12.75">
      <c r="B73" s="5"/>
      <c r="F73" s="1"/>
    </row>
    <row r="74" spans="2:6" ht="12.75">
      <c r="B74" s="5"/>
      <c r="F74" s="1"/>
    </row>
    <row r="75" spans="2:6" ht="12.75">
      <c r="B75" s="5"/>
      <c r="F75" s="1"/>
    </row>
    <row r="76" spans="2:6" ht="12.75">
      <c r="B76" s="5"/>
      <c r="F76" s="1"/>
    </row>
    <row r="77" spans="2:6" ht="12.75">
      <c r="B77" s="5"/>
      <c r="F77" s="1"/>
    </row>
    <row r="78" spans="2:6" ht="12.75">
      <c r="B78" s="5"/>
      <c r="F78" s="1"/>
    </row>
    <row r="79" spans="2:6" ht="12.75">
      <c r="B79" s="5"/>
      <c r="F79" s="1"/>
    </row>
    <row r="80" spans="2:6" ht="12.75">
      <c r="B80" s="5"/>
      <c r="F80" s="1"/>
    </row>
    <row r="81" spans="2:6" ht="12.75">
      <c r="B81" s="5"/>
      <c r="F81" s="1"/>
    </row>
    <row r="82" spans="2:6" ht="12.75">
      <c r="B82" s="5"/>
      <c r="F82" s="1"/>
    </row>
    <row r="83" spans="2:6" ht="12.75">
      <c r="B83" s="5"/>
      <c r="F83" s="1"/>
    </row>
    <row r="84" spans="2:6" ht="12.75">
      <c r="B84" s="5"/>
      <c r="F84" s="1"/>
    </row>
    <row r="85" spans="2:6" ht="12.75">
      <c r="B85" s="5"/>
      <c r="F85" s="1"/>
    </row>
    <row r="86" spans="2:6" ht="12.75">
      <c r="B86" s="5"/>
      <c r="F86" s="1"/>
    </row>
    <row r="87" spans="2:6" ht="12.75">
      <c r="B87" s="5"/>
      <c r="F87" s="1"/>
    </row>
    <row r="88" spans="2:6" ht="12.75">
      <c r="B88" s="5"/>
      <c r="F88" s="1"/>
    </row>
    <row r="89" spans="2:6" ht="12.75">
      <c r="B89" s="5"/>
      <c r="F89" s="1"/>
    </row>
    <row r="90" spans="2:6" ht="12.75">
      <c r="B90" s="5"/>
      <c r="F90" s="1"/>
    </row>
    <row r="91" spans="2:6" ht="12.75">
      <c r="B91" s="5"/>
      <c r="F91" s="1"/>
    </row>
    <row r="92" spans="2:6" ht="12.75">
      <c r="B92" s="5"/>
      <c r="F92" s="1"/>
    </row>
    <row r="93" spans="2:6" ht="12.75">
      <c r="B93" s="5"/>
      <c r="F93" s="1"/>
    </row>
    <row r="94" spans="2:6" ht="12.75">
      <c r="B94" s="5"/>
      <c r="F94" s="1"/>
    </row>
    <row r="95" spans="2:6" ht="12.75">
      <c r="B95" s="5"/>
      <c r="F95" s="1"/>
    </row>
    <row r="96" spans="2:6" ht="12.75">
      <c r="B96" s="5"/>
      <c r="F96" s="1"/>
    </row>
    <row r="97" spans="2:6" ht="12.75">
      <c r="B97" s="5"/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</sheetData>
  <sheetProtection/>
  <mergeCells count="15">
    <mergeCell ref="B69:G69"/>
    <mergeCell ref="A2:H2"/>
    <mergeCell ref="B67:G67"/>
    <mergeCell ref="B63:G63"/>
    <mergeCell ref="B61:G61"/>
    <mergeCell ref="B70:G70"/>
    <mergeCell ref="B22:G22"/>
    <mergeCell ref="B40:G40"/>
    <mergeCell ref="B47:G47"/>
    <mergeCell ref="B57:G57"/>
    <mergeCell ref="B62:G62"/>
    <mergeCell ref="B66:G66"/>
    <mergeCell ref="B68:G68"/>
    <mergeCell ref="B64:G64"/>
    <mergeCell ref="B65:G65"/>
  </mergeCells>
  <printOptions horizontalCentered="1"/>
  <pageMargins left="0" right="0" top="0.2755905511811024" bottom="0.4724409448818898" header="0.31496062992125984" footer="0.31496062992125984"/>
  <pageSetup horizontalDpi="600" verticalDpi="600" orientation="portrait" paperSize="9" scale="91" r:id="rId1"/>
  <headerFooter alignWithMargins="0">
    <oddFooter>&amp;C- &amp;P -</oddFooter>
  </headerFooter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Spiridoula-PC</dc:creator>
  <cp:keywords/>
  <dc:description/>
  <cp:lastModifiedBy>k</cp:lastModifiedBy>
  <cp:lastPrinted>2014-05-20T19:03:31Z</cp:lastPrinted>
  <dcterms:created xsi:type="dcterms:W3CDTF">2010-07-01T08:47:43Z</dcterms:created>
  <dcterms:modified xsi:type="dcterms:W3CDTF">2015-03-28T14:35:19Z</dcterms:modified>
  <cp:category/>
  <cp:version/>
  <cp:contentType/>
  <cp:contentStatus/>
</cp:coreProperties>
</file>